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ABL" sheetId="3" r:id="rId4"/>
    <sheet name="Segment - AIS" sheetId="4" r:id="rId5"/>
    <sheet name="Income Statement" sheetId="5" r:id="rId6"/>
    <sheet name="Balance Sheet" sheetId="6" r:id="rId7"/>
    <sheet name="Cash Flow Statement" sheetId="7" r:id="rId8"/>
    <sheet name="Geo" sheetId="8" r:id="rId9"/>
    <sheet name="Share Count" sheetId="9" r:id="rId10"/>
    <sheet name="Guidance" sheetId="10" r:id="rId11"/>
    <sheet name="Sources" sheetId="11" r:id="rId12"/>
    <sheet name="Inputs" sheetId="12" r:id="rId13"/>
  </sheets>
  <calcPr calcId="0"/>
</workbook>
</file>

<file path=xl/sharedStrings.xml><?xml version="1.0" encoding="utf-8"?>
<sst xmlns="http://schemas.openxmlformats.org/spreadsheetml/2006/main" count="602" uniqueCount="407">
  <si>
    <t>Acuity Inc.</t>
  </si>
  <si>
    <t>$ millions, except per share</t>
  </si>
  <si>
    <t>Cover</t>
  </si>
  <si>
    <t>Fiscal period</t>
  </si>
  <si>
    <t>FY25A</t>
  </si>
  <si>
    <t>4Q25A</t>
  </si>
  <si>
    <t>1Q26A</t>
  </si>
  <si>
    <t>2Q26A</t>
  </si>
  <si>
    <t>3Q26A</t>
  </si>
  <si>
    <t>4Q26E</t>
  </si>
  <si>
    <t>Period end</t>
  </si>
  <si>
    <t>Days in period</t>
  </si>
  <si>
    <t>Company Model — built by Shortcut</t>
  </si>
  <si>
    <t>Acuity Inc. | NYSE: AYI</t>
  </si>
  <si>
    <t>Fiscal year end: August 31 | USD millions / USD per common share</t>
  </si>
  <si>
    <t>Basis: adjusted (normalized) diluted EPS; GAAP separately reconciled</t>
  </si>
  <si>
    <t>Information cutoff: 2026-09-26 18:44 UTC</t>
  </si>
  <si>
    <t>Expected results: 2026-10-01, 6:00 a.m. ET</t>
  </si>
  <si>
    <t>4Q26 outlook ($m, except EPS)</t>
  </si>
  <si>
    <t>Shortcut E</t>
  </si>
  <si>
    <t>CapIQ consensus</t>
  </si>
  <si>
    <t>E − consensus</t>
  </si>
  <si>
    <t>INITIAL FY26*</t>
  </si>
  <si>
    <t>Revenue</t>
  </si>
  <si>
    <t>Normalized net income</t>
  </si>
  <si>
    <t>not guided</t>
  </si>
  <si>
    <t>Normalized diluted EPS</t>
  </si>
  <si>
    <t>GAAP net income</t>
  </si>
  <si>
    <t>GAAP diluted EPS</t>
  </si>
  <si>
    <t>Not current Q4 guide</t>
  </si>
  <si>
    <t>*Q4 revenue implied from initial FY26 range issued October 2025; no current issuer 4Q sales guide confirmed.</t>
  </si>
  <si>
    <t>P(beat consensus EPS)</t>
  </si>
  <si>
    <t>Confidence</t>
  </si>
  <si>
    <t>medium</t>
  </si>
  <si>
    <t>Overall model checks</t>
  </si>
  <si>
    <t>PASS is arithmetic only. Forecast equity is residual; the forecast BS is not independently validated.</t>
  </si>
  <si>
    <t>Notes</t>
  </si>
  <si>
    <t>Risk: July non-data-center construction softness; FY25 initial sales outlook is not current-quarter guide.</t>
  </si>
  <si>
    <t>AIS product revenue and physical metrics unavailable in reviewed issuer filings.</t>
  </si>
  <si>
    <t>Normalized EPS contributor estimates</t>
  </si>
  <si>
    <t>Revenue contributor estimates</t>
  </si>
  <si>
    <t>Revenue summary</t>
  </si>
  <si>
    <t>USD / common share</t>
  </si>
  <si>
    <t>Total net sales</t>
  </si>
  <si>
    <t xml:space="preserve">  % Y/Y</t>
  </si>
  <si>
    <t xml:space="preserve">  % Q/Q</t>
  </si>
  <si>
    <t xml:space="preserve">  Organic Y/Y %</t>
  </si>
  <si>
    <t xml:space="preserve">  M&amp;A / scope %</t>
  </si>
  <si>
    <t xml:space="preserve">  FX impact %</t>
  </si>
  <si>
    <t>Acuity Brands Lighting</t>
  </si>
  <si>
    <t xml:space="preserve">  % total</t>
  </si>
  <si>
    <t>Acuity Intelligent Spaces</t>
  </si>
  <si>
    <t>Intersegment eliminations</t>
  </si>
  <si>
    <t>Segments less consolidated sales (check = 0)</t>
  </si>
  <si>
    <t>Reported consolidated-vs-segments history (max abs)</t>
  </si>
  <si>
    <t>FY25 10-K reports approximately 14% non-US initiated sales; precise quarterly geographic revenue unavailable.</t>
  </si>
  <si>
    <t xml:space="preserve">  Total sequential change $m</t>
  </si>
  <si>
    <t xml:space="preserve">  ABL sequential change $m</t>
  </si>
  <si>
    <t xml:space="preserve">  AIS sequential change $m</t>
  </si>
  <si>
    <t xml:space="preserve">  Eliminations sequential change $m</t>
  </si>
  <si>
    <t>ABL — organic Y/Y scenario %</t>
  </si>
  <si>
    <t xml:space="preserve">  Acquisition / scope assumption %</t>
  </si>
  <si>
    <t xml:space="preserve">  FX assumption %</t>
  </si>
  <si>
    <t xml:space="preserve">  Total Y/Y %</t>
  </si>
  <si>
    <t>AIS — organic Y/Y scenario %</t>
  </si>
  <si>
    <t>Eliminations — total Y/Y %</t>
  </si>
  <si>
    <t>Organic/M&amp;A/FX growth decomposition is not meaningful for intersegment elimination; total Y/Y change is shown.</t>
  </si>
  <si>
    <t>Segment - ABL</t>
  </si>
  <si>
    <t>Independent sales network</t>
  </si>
  <si>
    <t xml:space="preserve">  Organic growth %</t>
  </si>
  <si>
    <t xml:space="preserve">  Acquisition / scope %</t>
  </si>
  <si>
    <t xml:space="preserve">  Sequential change $m</t>
  </si>
  <si>
    <t xml:space="preserve">  Y/Y absolute change $m</t>
  </si>
  <si>
    <t>Direct sales network</t>
  </si>
  <si>
    <t>Retail sales</t>
  </si>
  <si>
    <t>Corporate accounts</t>
  </si>
  <si>
    <t>OEM / original equipment and other</t>
  </si>
  <si>
    <t>Acuity Brands Lighting — segment sales</t>
  </si>
  <si>
    <t>GAAP operating profit</t>
  </si>
  <si>
    <t xml:space="preserve">  Operating margin %</t>
  </si>
  <si>
    <t xml:space="preserve">  Margin change (bps)</t>
  </si>
  <si>
    <t>Adjusted operating profit</t>
  </si>
  <si>
    <t>Forecast adjusted profit uplift — assumption</t>
  </si>
  <si>
    <t>Units, backlog, physical volume and ASP unavailable in filings; ABL forecast uses transparent channel Y/Y assumptions.</t>
  </si>
  <si>
    <t>Adjusted operating margin %</t>
  </si>
  <si>
    <t xml:space="preserve">  Adjusted margin change (bps)</t>
  </si>
  <si>
    <t>Independent sales Y/Y scenario %</t>
  </si>
  <si>
    <t>Direct-channel Y/Y scenario %</t>
  </si>
  <si>
    <t>Retail Y/Y scenario %</t>
  </si>
  <si>
    <t>Corporate accounts Y/Y scenario %</t>
  </si>
  <si>
    <t>OEM and other Y/Y scenario %</t>
  </si>
  <si>
    <t>ABL segment organic Y/Y scenario %</t>
  </si>
  <si>
    <t>ABL segment acquisition/scope assumption %</t>
  </si>
  <si>
    <t>ABL segment FX assumption %</t>
  </si>
  <si>
    <t>ABL segment total Y/Y %</t>
  </si>
  <si>
    <t>Segment - AIS</t>
  </si>
  <si>
    <t>Acuity Intelligent Spaces sales</t>
  </si>
  <si>
    <t xml:space="preserve">  Organic Y/Y scenario % (M&amp;A/FX assumed zero)</t>
  </si>
  <si>
    <t xml:space="preserve">  M&amp;A / scope assumption % — not separately disclosed</t>
  </si>
  <si>
    <t xml:space="preserve">  FX assumption % — not separately disclosed</t>
  </si>
  <si>
    <t>Distech Controls (not separately quantified)</t>
  </si>
  <si>
    <t>QSC / Q-SYS (not separately quantified)</t>
  </si>
  <si>
    <t>Atrius (not separately quantified)</t>
  </si>
  <si>
    <t>QSC Audio (not separately quantified)</t>
  </si>
  <si>
    <t xml:space="preserve">  Change (bps)</t>
  </si>
  <si>
    <t xml:space="preserve">  Adjusted operating margin %</t>
  </si>
  <si>
    <t xml:space="preserve">  Adjusted operating margin change (bps)</t>
  </si>
  <si>
    <t>Issuer does not report product revenue, unit-count opening/closing/churn ladder, backlog or ASP; AIS uses year-ago growth scenario.</t>
  </si>
  <si>
    <t>AIS year-ago sales growth scenario %</t>
  </si>
  <si>
    <t>Income Statement</t>
  </si>
  <si>
    <t>Net sales</t>
  </si>
  <si>
    <t xml:space="preserve">  Net sales growth Y/Y %</t>
  </si>
  <si>
    <t>Cost of products sold</t>
  </si>
  <si>
    <t>Gross profit</t>
  </si>
  <si>
    <t xml:space="preserve">  Gross margin %</t>
  </si>
  <si>
    <t>Selling, distribution &amp; admin expense</t>
  </si>
  <si>
    <t>Special charges</t>
  </si>
  <si>
    <t>Operating profit</t>
  </si>
  <si>
    <t>Interest expense, net</t>
  </si>
  <si>
    <t>Miscellaneous expense, net</t>
  </si>
  <si>
    <t>Income before tax</t>
  </si>
  <si>
    <t>Income tax expense</t>
  </si>
  <si>
    <t xml:space="preserve">  Effective tax rate %</t>
  </si>
  <si>
    <t xml:space="preserve">  Net income margin %</t>
  </si>
  <si>
    <t>Basic weighted shares (m)</t>
  </si>
  <si>
    <t>Diluted weighted shares (m)</t>
  </si>
  <si>
    <t>Add: acquired-intangible amortization</t>
  </si>
  <si>
    <t>Add: share-based compensation</t>
  </si>
  <si>
    <t>Add: acquisition costs</t>
  </si>
  <si>
    <t>Add: acquisition inventory step-up</t>
  </si>
  <si>
    <t>Add: special charges</t>
  </si>
  <si>
    <t>Add: pension settlement</t>
  </si>
  <si>
    <t>Less: tariff refunds</t>
  </si>
  <si>
    <t>Tax effect on adjustments</t>
  </si>
  <si>
    <t>Less: one-off tax benefit</t>
  </si>
  <si>
    <t>Normalized diluted EPS — consensus basis</t>
  </si>
  <si>
    <t xml:space="preserve">  EPS = normalized NI / diluted shares (check)</t>
  </si>
  <si>
    <t xml:space="preserve">  Normalized EPS Y/Y %</t>
  </si>
  <si>
    <t>CapIQ normalized EPS actual (rounded issuer)</t>
  </si>
  <si>
    <t>CapIQ GAAP EPS actual (rounded issuer)</t>
  </si>
  <si>
    <t>CapIQ normalized EPS consensus at announcement</t>
  </si>
  <si>
    <t>Historical adjusted EPS less CapIQ actual (unrounded)</t>
  </si>
  <si>
    <t>Issuer GAAP EPS uses unrounded earnings/shares; reported Q4 FY25 EPS links to Inputs rather than rounded division.</t>
  </si>
  <si>
    <t>Forecast gross margin assumption %</t>
  </si>
  <si>
    <t>Balance Sheet</t>
  </si>
  <si>
    <t>Cash and equivalents</t>
  </si>
  <si>
    <t>Forecast cash links to cash flow. FY25 FY/Q4 same balance-sheet date.</t>
  </si>
  <si>
    <t>Accounts receivable</t>
  </si>
  <si>
    <t>Inventory</t>
  </si>
  <si>
    <t>Prepaid / other current assets</t>
  </si>
  <si>
    <t>Total current assets</t>
  </si>
  <si>
    <t>Property, plant &amp; equipment, net</t>
  </si>
  <si>
    <t>Operating lease assets</t>
  </si>
  <si>
    <t>Goodwill</t>
  </si>
  <si>
    <t>Intangible assets, net</t>
  </si>
  <si>
    <t>Deferred tax assets</t>
  </si>
  <si>
    <t>Other long-term assets</t>
  </si>
  <si>
    <t>TOTAL ASSETS</t>
  </si>
  <si>
    <t>Accounts payable</t>
  </si>
  <si>
    <t>Current lease liabilities</t>
  </si>
  <si>
    <t>Accrued compensation</t>
  </si>
  <si>
    <t>Other current liabilities</t>
  </si>
  <si>
    <t>Total current liabilities</t>
  </si>
  <si>
    <t>Long-term debt</t>
  </si>
  <si>
    <t>Long-term lease liabilities</t>
  </si>
  <si>
    <t>Pension liability</t>
  </si>
  <si>
    <t>Deferred tax liabilities</t>
  </si>
  <si>
    <t>Other long-term liabilities</t>
  </si>
  <si>
    <t>TOTAL LIABILITIES</t>
  </si>
  <si>
    <t>TOTAL STOCKHOLDERS EQUITY</t>
  </si>
  <si>
    <t>Forecast equity is residual assets minus liabilities; no claim of standalone equity rollforward.</t>
  </si>
  <si>
    <t>BS identity (forecast equity residual)</t>
  </si>
  <si>
    <t>FY25 and FY26 Q1–Q3 equity independently disclosed. Q4 equity is a transparent residual, not an independent test.</t>
  </si>
  <si>
    <t>Cash Flow Statement</t>
  </si>
  <si>
    <t>Net cash from operating activities</t>
  </si>
  <si>
    <t>Capital expenditures</t>
  </si>
  <si>
    <t>Other investing (incl. acquisitions)</t>
  </si>
  <si>
    <t>Net cash from investing activities</t>
  </si>
  <si>
    <t>Net cash from financing activities</t>
  </si>
  <si>
    <t>FX effect on cash</t>
  </si>
  <si>
    <t>Net change in cash</t>
  </si>
  <si>
    <t>Beginning cash</t>
  </si>
  <si>
    <t>Ending cash</t>
  </si>
  <si>
    <t>Cash tie to balance sheet (check = 0)</t>
  </si>
  <si>
    <t>Free cash flow = CFO + capex</t>
  </si>
  <si>
    <t>Reported quarterly cash tie (max abs, 4Q25–3Q26)</t>
  </si>
  <si>
    <t>Geo</t>
  </si>
  <si>
    <t>FY25 international share approximate (10-K)</t>
  </si>
  <si>
    <t>US-originated revenue (approx. FY25)</t>
  </si>
  <si>
    <t>Outside-US revenue (approx. FY25)</t>
  </si>
  <si>
    <t>Geographic total (FY25 approximate)</t>
  </si>
  <si>
    <t>unavailable</t>
  </si>
  <si>
    <t xml:space="preserve">  Share initiated outside US</t>
  </si>
  <si>
    <t>Geo less consolidated sales (check = 0)</t>
  </si>
  <si>
    <t>Quarterly geography NOT separately reported by issuer; do not treat blank actuals as zeros.</t>
  </si>
  <si>
    <t>FY25 10-K says approximately 14% initiated outside US; FY25 and forecast geography are estimates, not audited dollar splits.</t>
  </si>
  <si>
    <t>Share Count</t>
  </si>
  <si>
    <t>Basic weighted-average shares (m)</t>
  </si>
  <si>
    <t>Diluted weighted-average shares (m)</t>
  </si>
  <si>
    <t>Opening common shares (approx.; m)</t>
  </si>
  <si>
    <t>Less: buyback shares (m)</t>
  </si>
  <si>
    <t>Add: net issued shares (m)</t>
  </si>
  <si>
    <t>Closing shares outstanding (m)</t>
  </si>
  <si>
    <t>Average basic shares (m)</t>
  </si>
  <si>
    <t>Dilutive awards (m)</t>
  </si>
  <si>
    <t>Repurchases, cash $m</t>
  </si>
  <si>
    <t xml:space="preserve">  Buyback price / share (forecast)</t>
  </si>
  <si>
    <t>Stock proceeds / option exercises $m</t>
  </si>
  <si>
    <t>Diluted share forecast equals IS denominator</t>
  </si>
  <si>
    <t>Guidance</t>
  </si>
  <si>
    <t>Metric</t>
  </si>
  <si>
    <t>Issued</t>
  </si>
  <si>
    <t>Period</t>
  </si>
  <si>
    <t>Low</t>
  </si>
  <si>
    <t>High</t>
  </si>
  <si>
    <t>Midpoint</t>
  </si>
  <si>
    <t>Model E / actual A</t>
  </si>
  <si>
    <t>Beat / miss</t>
  </si>
  <si>
    <t>Basis</t>
  </si>
  <si>
    <t>Initial full-year revenue $m</t>
  </si>
  <si>
    <t>FY26</t>
  </si>
  <si>
    <t>Initial FY26 outlook; possibly superseded</t>
  </si>
  <si>
    <t>Implied Q4 revenue from initial FY guide</t>
  </si>
  <si>
    <t>4Q26</t>
  </si>
  <si>
    <t>FY26 adjusted diluted EPS</t>
  </si>
  <si>
    <t>FY26 range confirmed in September 24 CapIQ; issuer issuance October 2025.</t>
  </si>
  <si>
    <t>Implied Q4 adjusted EPS</t>
  </si>
  <si>
    <t>Derived Q4 from FY26 outlook less reported first nine months; not issuer Q4 guidance.</t>
  </si>
  <si>
    <t>Net income: no explicit company guidance (not invented)</t>
  </si>
  <si>
    <t>ABL qualitative FY26 revised to flat-to-down low single digits; not quantified</t>
  </si>
  <si>
    <t>Sources</t>
  </si>
  <si>
    <t>Source ID</t>
  </si>
  <si>
    <t>Published</t>
  </si>
  <si>
    <t>Publisher</t>
  </si>
  <si>
    <t>URL or attached filename</t>
  </si>
  <si>
    <t>Feeds</t>
  </si>
  <si>
    <t>S1</t>
  </si>
  <si>
    <t>S&amp;P Capital IQ</t>
  </si>
  <si>
    <t>/home/mishaboyko/experiment-control-misha/work/earnings-web-evidence/harness-main/forward-14-live-20260926/AYI/results/AYI-forward-20260928_i1/workspace/AYI_consensus.json</t>
  </si>
  <si>
    <t>Inputs!A21:B74; consensus; supplied summary SHA256 0047fba95d5ebea423e83c334c890b80b9f81ee6811de79c6f2526cc857f386c</t>
  </si>
  <si>
    <t>S2</t>
  </si>
  <si>
    <t>/home/mishaboyko/experiment-control-misha/work/earnings-web-evidence/harness-main/forward-14-live-20260926/AYI/results/AYI-forward-20260928_i1/workspace/AYI_history.csv</t>
  </si>
  <si>
    <t>Inputs!A8:H14; supplied history SHA256 3ae0998f1f0cd7d6a0726cf202afd70a06adabf0d6e9c43d656883d93119027a</t>
  </si>
  <si>
    <t>S3</t>
  </si>
  <si>
    <t>SEC FY25 10-K</t>
  </si>
  <si>
    <t>https://www.sec.gov/Archives/edgar/data/1144215/000114421525000082/ayi-20250831.htm</t>
  </si>
  <si>
    <t>FY25 annual statements; ~14% international sales; USD/common-share denomination</t>
  </si>
  <si>
    <t>S4</t>
  </si>
  <si>
    <t>SEC FY26 Q1 10-Q</t>
  </si>
  <si>
    <t>https://www.sec.gov/Archives/edgar/data/1144215/000114421526000010/ayi-20251130.htm</t>
  </si>
  <si>
    <t>Q1 GAAP, channels, balance and cash flow</t>
  </si>
  <si>
    <t>S5</t>
  </si>
  <si>
    <t>SEC FY26 Q2 10-Q</t>
  </si>
  <si>
    <t>https://www.sec.gov/Archives/edgar/data/1144215/000114421526000021/ayi-20260228.htm</t>
  </si>
  <si>
    <t>Q2 GAAP, channels and YTD cash flow</t>
  </si>
  <si>
    <t>S6</t>
  </si>
  <si>
    <t>SEC FY26 Q3 10-Q</t>
  </si>
  <si>
    <t>https://www.sec.gov/Archives/edgar/data/1144215/000114421526000036/ayi-20260531.htm</t>
  </si>
  <si>
    <t>Q3 GAAP, channel revenue, share count and cash flow; FY25 9mo comparative</t>
  </si>
  <si>
    <t>S7</t>
  </si>
  <si>
    <t>Issuer FY25 results</t>
  </si>
  <si>
    <t>https://investors.acuityinc.com/news-releases/news-release-details/acuity-reports-fiscal-2025-fourth-quarter-and-full-year-results</t>
  </si>
  <si>
    <t>FY25 Q4 GAAP, non-GAAP bridge, segments and 2025 initial outlook</t>
  </si>
  <si>
    <t>S8</t>
  </si>
  <si>
    <t>Issuer FY26 Q1 results</t>
  </si>
  <si>
    <t>https://investors.acuityinc.com/news-releases/news-release-details/acuity-reports-fiscal-2026-first-quarter-results</t>
  </si>
  <si>
    <t>Q1 adjusted net-income bridge</t>
  </si>
  <si>
    <t>S9</t>
  </si>
  <si>
    <t>Issuer FY26 Q2 results</t>
  </si>
  <si>
    <t>https://investors.acuityinc.com/news-releases/news-release-details/acuity-reports-fiscal-2026-second-quarter-results</t>
  </si>
  <si>
    <t>Q2 adjusted bridge; ABL revised outlook qualitative</t>
  </si>
  <si>
    <t>S10</t>
  </si>
  <si>
    <t>Issuer FY26 Q3 results</t>
  </si>
  <si>
    <t>https://www.investors.acuitybrands.com/news-releases/news-release-details/acuity-reports-fiscal-2026-third-quarter-results</t>
  </si>
  <si>
    <t>Q3 adjusted bridge; ABL and AIS margin</t>
  </si>
  <si>
    <t>S11</t>
  </si>
  <si>
    <t>Issuer Q3 call</t>
  </si>
  <si>
    <t>https://stockanalysis.com/stocks/ayi/transcripts/635662-q3-2026/</t>
  </si>
  <si>
    <t>Management states lighting backlog/order conversion firming; AIS Distech/QSC strong</t>
  </si>
  <si>
    <t>S12</t>
  </si>
  <si>
    <t>Census Bureau</t>
  </si>
  <si>
    <t>https://www.census.gov/construction/c30/current/index.html</t>
  </si>
  <si>
    <t>July 2026 total construction -3.8% Y/Y; private nonres +0.4% M/M</t>
  </si>
  <si>
    <t>S13</t>
  </si>
  <si>
    <t>Associated Builders / Contractors</t>
  </si>
  <si>
    <t>https://www.abc.org/News-Media/News-Releases/abc-july-nonresidential-construction-spending-growth-entirely-due-to-data-centers</t>
  </si>
  <si>
    <t>Construction ex-data centers weak; scenario risk for ABL</t>
  </si>
  <si>
    <t>S14</t>
  </si>
  <si>
    <t>Signify Q2 2026</t>
  </si>
  <si>
    <t>https://www.signify.com/en-us/our-company/news/press-releases/2026/20260724-signify-second-quarter-results-2026</t>
  </si>
  <si>
    <t>Peer describes mixed lighting market</t>
  </si>
  <si>
    <t>S15</t>
  </si>
  <si>
    <t>TradingView preview</t>
  </si>
  <si>
    <t>https://www.tradingview.com/news/tradingview:5da8367e4e077:0-ayi-q4-26-earnings-revenue-estimate-is-1-25b-usd/</t>
  </si>
  <si>
    <t>Independent pre-release $5.66 / ~$1.25bn cross-check</t>
  </si>
  <si>
    <t>S16</t>
  </si>
  <si>
    <t>Equibles analyst trends</t>
  </si>
  <si>
    <t>https://equibles.com/stocks/ayi/analyst-estimates</t>
  </si>
  <si>
    <t>Historical 60-day normalized EPS mean 5.58 vs current 5.66; modest upward revision</t>
  </si>
  <si>
    <t>Availability</t>
  </si>
  <si>
    <t>Issuer filings</t>
  </si>
  <si>
    <t>S3–S6</t>
  </si>
  <si>
    <t>Quarterly geography split not disclosed: Geo!C11:F11 unavailable; only 2025 approximate 14% external</t>
  </si>
  <si>
    <t>QSC/Distech/Atrius revenue, unit counts, backlog, churn and ASP not independently reported; no fabricated numbers</t>
  </si>
  <si>
    <t>Cutoff</t>
  </si>
  <si>
    <t>Forecast policy</t>
  </si>
  <si>
    <t>2026-09-26T18:44:22.240587+00:00</t>
  </si>
  <si>
    <t>Consensus captured 2026-09-24, not 2026-09-26; actual FY26 Q4 not used</t>
  </si>
  <si>
    <t>Inputs</t>
  </si>
  <si>
    <t>CapIQ historical EPS / sales — original rows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</si>
  <si>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</si>
  <si>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</si>
  <si>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</si>
  <si>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</si>
  <si>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</si>
  <si>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</si>
  <si>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</si>
  <si>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 xml:space="preserve">report_date_x000D_</t>
  </si>
  <si>
    <t>History file SHA256</t>
  </si>
  <si>
    <t>3ae0998f1f0cd7d6a0726cf202afd70a06adabf0d6e9c43d656883d93119027a</t>
  </si>
  <si>
    <t>Consensus file SHA256</t>
  </si>
  <si>
    <t>0047fba95d5ebea423e83c334c890b80b9f81ee6811de79c6f2526cc857f386c</t>
  </si>
  <si>
    <t>S&amp;P Capital IQ consensus captured</t>
  </si>
  <si>
    <t>2026-09-24 (date only)</t>
  </si>
  <si>
    <t>Summary row — complete</t>
  </si>
  <si>
    <t>Value</t>
  </si>
  <si>
    <t>ticker</t>
  </si>
  <si>
    <t>AYI</t>
  </si>
  <si>
    <t>company</t>
  </si>
  <si>
    <t>exchange_ticker</t>
  </si>
  <si>
    <t>NYSE:AYI</t>
  </si>
  <si>
    <t>capiq_company_id</t>
  </si>
  <si>
    <t>analyst_count</t>
  </si>
  <si>
    <t>fiscal_year_end</t>
  </si>
  <si>
    <t>Aug-31</t>
  </si>
  <si>
    <t>forward_quarter_label</t>
  </si>
  <si>
    <t>FQ4 2026 - Aug 2026</t>
  </si>
  <si>
    <t>expected_report_date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</si>
  <si>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</si>
  <si>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</si>
  <si>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</si>
  <si>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</si>
  <si>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</si>
  <si>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</si>
  <si>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</si>
  <si>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</si>
  <si>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</si>
  <si>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</si>
  <si>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</si>
  <si>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</si>
  <si>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</si>
  <si>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</si>
  <si>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</si>
  <si>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</si>
  <si>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</si>
  <si>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</si>
  <si>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</si>
  <si>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</si>
  <si>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</si>
  <si>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</si>
  <si>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</si>
  <si>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</si>
  <si>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</si>
  <si>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</si>
  <si>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</si>
  <si>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</si>
  <si>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</si>
  <si>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</si>
  <si>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</si>
  <si>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</si>
  <si>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</si>
  <si>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</si>
  <si>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</si>
  <si>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</si>
  <si>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</si>
  <si>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</si>
  <si>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</si>
  <si>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</si>
  <si>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</si>
  <si>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</si>
  <si>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</si>
  <si>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</si>
  <si>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</si>
  <si>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notes</t>
  </si>
  <si>
    <t>Results 6 a.m. Oct 1. 52wk range 380.17/257.04. FY2026 EPSn guidance 19.00/20.50. Company renamed from Acuity Brands to Acuity Inc.</t>
  </si>
  <si>
    <t>Consensus captured Sep 24 (date only); EPSn contributor count = eps_normalized_n_est.</t>
  </si>
  <si>
    <t>FY25 9mo reported cash flow</t>
  </si>
  <si>
    <t>USD m</t>
  </si>
  <si>
    <t>CFO</t>
  </si>
  <si>
    <t>Investing</t>
  </si>
  <si>
    <t>Financing</t>
  </si>
  <si>
    <t>FX</t>
  </si>
  <si>
    <t>FY25 9mo capital expenditure</t>
  </si>
  <si>
    <t>Issuer comparative channel revenues</t>
  </si>
  <si>
    <t>FY24</t>
  </si>
  <si>
    <t>4Q24</t>
  </si>
  <si>
    <t>1Q25</t>
  </si>
  <si>
    <t>2Q25</t>
  </si>
  <si>
    <t>3Q25</t>
  </si>
  <si>
    <t>Independent</t>
  </si>
  <si>
    <t>Direct</t>
  </si>
  <si>
    <t>Retail</t>
  </si>
  <si>
    <t>Corporate</t>
  </si>
  <si>
    <t>OEM + other</t>
  </si>
  <si>
    <t>AIS</t>
  </si>
  <si>
    <t>Intersegment</t>
  </si>
  <si>
    <t>Consolidated</t>
  </si>
</sst>
</file>

<file path=xl/styles.xml><?xml version="1.0" encoding="utf-8"?>
<styleSheet xmlns="http://schemas.openxmlformats.org/spreadsheetml/2006/main">
  <numFmts count="5">
    <numFmt numFmtId="164" formatCode="#,##0.0_);(#,##0.0);–_)"/>
    <numFmt numFmtId="165" formatCode="yyyy-mm-dd"/>
    <numFmt numFmtId="166" formatCode="0.0%_);(0.0%);–_)"/>
    <numFmt numFmtId="167" formatCode="$0.00"/>
    <numFmt numFmtId="168" formatCode="#,##0.00"/>
  </numFmts>
  <fonts count="13">
    <font>
      <sz val="11"/>
      <name val="Calibri"/>
    </font>
    <font>
      <b val="0"/>
      <i val="0"/>
      <strike val="0"/>
      <sz val="11"/>
      <color rgb="FF000000"/>
      <name val="Aptos"/>
    </font>
    <font>
      <b val="0"/>
      <i val="0"/>
      <strike val="0"/>
      <sz val="10"/>
      <color rgb="FF000000"/>
      <name val="Aptos"/>
    </font>
    <font>
      <b/>
      <i val="0"/>
      <strike val="0"/>
      <sz val="10"/>
      <color rgb="FF000000"/>
      <name val="Aptos"/>
    </font>
    <font>
      <b val="0"/>
      <i val="0"/>
      <strike val="0"/>
      <sz val="11"/>
      <color rgb="FF000000"/>
      <name val="Calibri"/>
    </font>
    <font>
      <b val="0"/>
      <i val="0"/>
      <strike val="0"/>
      <sz val="10"/>
      <color rgb="FF0000FF"/>
      <name val="Aptos"/>
    </font>
    <font>
      <b/>
      <i val="0"/>
      <strike val="0"/>
      <sz val="10"/>
      <color rgb="FF006100"/>
      <name val="Aptos"/>
    </font>
    <font>
      <b val="0"/>
      <i/>
      <strike val="0"/>
      <sz val="10"/>
      <color rgb="FF000000"/>
      <name val="Aptos"/>
    </font>
    <font>
      <b val="0"/>
      <i val="0"/>
      <strike val="0"/>
      <sz val="10"/>
      <color rgb="FF006100"/>
      <name val="Aptos"/>
    </font>
    <font>
      <b val="0"/>
      <i/>
      <strike val="0"/>
      <sz val="10"/>
      <color rgb="FF0000FF"/>
      <name val="Aptos"/>
    </font>
    <font>
      <b val="0"/>
      <i/>
      <strike val="0"/>
      <sz val="10"/>
      <color rgb="FF006100"/>
      <name val="Aptos"/>
    </font>
    <font>
      <b/>
      <i val="0"/>
      <strike val="0"/>
      <sz val="10"/>
      <color rgb="FF0000FF"/>
      <name val="Aptos"/>
    </font>
    <font>
      <b val="0"/>
      <i/>
      <strike val="0"/>
      <sz val="11"/>
      <color rgb="FF0000FF"/>
      <name val="Aptos"/>
    </font>
  </fonts>
  <fills count="4">
    <fill>
      <patternFill patternType="none"/>
    </fill>
    <fill>
      <patternFill patternType="gray125"/>
    </fill>
    <fill>
      <patternFill patternType="solid">
        <fgColor rgb="FFF2F6FA"/>
      </patternFill>
    </fill>
    <fill>
      <patternFill patternType="solid">
        <fgColor rgb="FFE9EDF1"/>
      </patternFill>
    </fill>
  </fills>
  <borders count="3">
    <border>
      <left/>
      <right/>
      <top/>
      <bottom/>
      <diagonal/>
    </border>
    <border>
      <top style="thin">
        <color rgb="FFB7C2CC"/>
      </top>
    </border>
    <border>
      <top style="thin">
        <color rgb="FFBEC6CF"/>
      </top>
      <bottom style="thin">
        <color rgb="FFBEC6CF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general" vertical="bottom"/>
      <protection locked="1" hidden="0"/>
    </xf>
    <xf numFmtId="0" fontId="3" fillId="0" borderId="1" xfId="0" applyFont="1" applyFill="1" applyBorder="1" applyAlignment="1" applyProtection="1">
      <alignment horizontal="general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0" fontId="2" fillId="3" borderId="2" xfId="0" applyFont="1" applyFill="1" applyBorder="1" applyAlignment="1" applyProtection="1">
      <alignment horizontal="general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164" fontId="3" fillId="0" borderId="1" xfId="0" applyNumberFormat="1" applyFont="1" applyFill="1" applyBorder="1" applyAlignment="1" applyProtection="1">
      <alignment horizontal="general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4" fontId="3" fillId="3" borderId="1" xfId="0" applyNumberFormat="1" applyFont="1" applyFill="1" applyBorder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4" fontId="6" fillId="0" borderId="1" xfId="0" applyNumberFormat="1" applyFont="1" applyFill="1" applyBorder="1" applyAlignment="1" applyProtection="1">
      <alignment horizontal="general" vertical="bottom"/>
      <protection locked="1" hidden="0"/>
    </xf>
    <xf numFmtId="165" fontId="2" fillId="2" borderId="2" xfId="0" applyNumberFormat="1" applyFont="1" applyFill="1" applyBorder="1" applyAlignment="1" applyProtection="1">
      <alignment horizontal="general" vertical="bottom"/>
      <protection locked="1" hidden="0"/>
    </xf>
    <xf numFmtId="166" fontId="7" fillId="0" borderId="0" xfId="0" applyNumberFormat="1" applyFont="1" applyFill="1" applyAlignment="1" applyProtection="1">
      <alignment horizontal="general" vertical="bottom"/>
      <protection locked="1" hidden="0"/>
    </xf>
    <xf numFmtId="164" fontId="8" fillId="0" borderId="0" xfId="0" applyNumberFormat="1" applyFont="1" applyFill="1" applyAlignment="1" applyProtection="1">
      <alignment horizontal="general" vertical="bottom"/>
      <protection locked="1" hidden="0"/>
    </xf>
    <xf numFmtId="166" fontId="9" fillId="0" borderId="0" xfId="0" applyNumberFormat="1" applyFont="1" applyFill="1" applyAlignment="1" applyProtection="1">
      <alignment horizontal="general" vertical="bottom"/>
      <protection locked="1" hidden="0"/>
    </xf>
    <xf numFmtId="165" fontId="2" fillId="3" borderId="2" xfId="0" applyNumberFormat="1" applyFont="1" applyFill="1" applyBorder="1" applyAlignment="1" applyProtection="1">
      <alignment horizontal="general" vertical="bottom"/>
      <protection locked="1" hidden="0"/>
    </xf>
    <xf numFmtId="164" fontId="8" fillId="2" borderId="0" xfId="0" applyNumberFormat="1" applyFont="1" applyFill="1" applyAlignment="1" applyProtection="1">
      <alignment horizontal="general" vertical="bottom"/>
      <protection locked="1" hidden="0"/>
    </xf>
    <xf numFmtId="0" fontId="2" fillId="2" borderId="2" xfId="0" applyFont="1" applyFill="1" applyBorder="1" applyAlignment="1" applyProtection="1">
      <alignment horizontal="general" vertical="bottom"/>
      <protection locked="1" hidden="0"/>
    </xf>
    <xf numFmtId="166" fontId="9" fillId="2" borderId="0" xfId="0" applyNumberFormat="1" applyFont="1" applyFill="1" applyAlignment="1" applyProtection="1">
      <alignment horizontal="general" vertical="bottom"/>
      <protection locked="1" hidden="0"/>
    </xf>
    <xf numFmtId="164" fontId="5" fillId="2" borderId="0" xfId="0" applyNumberFormat="1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6" fontId="10" fillId="0" borderId="0" xfId="0" applyNumberFormat="1" applyFont="1" applyFill="1" applyAlignment="1" applyProtection="1">
      <alignment horizontal="general" vertical="bottom"/>
      <protection locked="1" hidden="0"/>
    </xf>
    <xf numFmtId="164" fontId="6" fillId="2" borderId="1" xfId="0" applyNumberFormat="1" applyFont="1" applyFill="1" applyBorder="1" applyAlignment="1" applyProtection="1">
      <alignment horizontal="general" vertical="bottom"/>
      <protection locked="1" hidden="0"/>
    </xf>
    <xf numFmtId="164" fontId="11" fillId="0" borderId="1" xfId="0" applyNumberFormat="1" applyFont="1" applyFill="1" applyBorder="1" applyAlignment="1" applyProtection="1">
      <alignment horizontal="general" vertical="bottom"/>
      <protection locked="1" hidden="0"/>
    </xf>
    <xf numFmtId="165" fontId="5" fillId="0" borderId="0" xfId="0" applyNumberFormat="1" applyFont="1" applyFill="1" applyAlignment="1" applyProtection="1">
      <alignment horizontal="general" vertical="bottom"/>
      <protection locked="1" hidden="0"/>
    </xf>
    <xf numFmtId="166" fontId="7" fillId="2" borderId="0" xfId="0" applyNumberFormat="1" applyFont="1" applyFill="1" applyAlignment="1" applyProtection="1">
      <alignment horizontal="general" vertical="bottom"/>
      <protection locked="1" hidden="0"/>
    </xf>
    <xf numFmtId="167" fontId="6" fillId="2" borderId="1" xfId="0" applyNumberFormat="1" applyFont="1" applyFill="1" applyBorder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top" wrapText="1"/>
      <protection locked="1" hidden="0"/>
    </xf>
    <xf numFmtId="167" fontId="3" fillId="0" borderId="1" xfId="0" applyNumberFormat="1" applyFont="1" applyFill="1" applyBorder="1" applyAlignment="1" applyProtection="1">
      <alignment horizontal="general" vertical="bottom"/>
      <protection locked="1" hidden="0"/>
    </xf>
    <xf numFmtId="167" fontId="2" fillId="2" borderId="0" xfId="0" applyNumberFormat="1" applyFont="1" applyFill="1" applyAlignment="1" applyProtection="1">
      <alignment horizontal="general" vertical="bottom"/>
      <protection locked="1" hidden="0"/>
    </xf>
    <xf numFmtId="167" fontId="8" fillId="0" borderId="0" xfId="0" applyNumberFormat="1" applyFont="1" applyFill="1" applyAlignment="1" applyProtection="1">
      <alignment horizontal="general" vertical="bottom"/>
      <protection locked="1" hidden="0"/>
    </xf>
    <xf numFmtId="167" fontId="2" fillId="0" borderId="0" xfId="0" applyNumberFormat="1" applyFont="1" applyFill="1" applyAlignment="1" applyProtection="1">
      <alignment horizontal="general" vertical="bottom"/>
      <protection locked="1" hidden="0"/>
    </xf>
    <xf numFmtId="167" fontId="6" fillId="0" borderId="1" xfId="0" applyNumberFormat="1" applyFont="1" applyFill="1" applyBorder="1" applyAlignment="1" applyProtection="1">
      <alignment horizontal="general" vertical="bottom"/>
      <protection locked="1" hidden="0"/>
    </xf>
    <xf numFmtId="166" fontId="10" fillId="2" borderId="0" xfId="0" applyNumberFormat="1" applyFont="1" applyFill="1" applyAlignment="1" applyProtection="1">
      <alignment horizontal="general" vertical="bottom"/>
      <protection locked="1" hidden="0"/>
    </xf>
    <xf numFmtId="164" fontId="3" fillId="2" borderId="1" xfId="0" applyNumberFormat="1" applyFont="1" applyFill="1" applyBorder="1" applyAlignment="1" applyProtection="1">
      <alignment horizontal="general" vertical="bottom"/>
      <protection locked="1" hidden="0"/>
    </xf>
    <xf numFmtId="167" fontId="11" fillId="0" borderId="1" xfId="0" applyNumberFormat="1" applyFont="1" applyFill="1" applyBorder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general" vertical="bottom"/>
      <protection locked="1" hidden="0"/>
    </xf>
    <xf numFmtId="0" fontId="5" fillId="2" borderId="0" xfId="0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166" fontId="12" fillId="2" borderId="0" xfId="0" applyNumberFormat="1" applyFont="1" applyFill="1" applyAlignment="1" applyProtection="1">
      <alignment horizontal="general" vertical="bottom"/>
      <protection locked="1" hidden="0"/>
    </xf>
    <xf numFmtId="165" fontId="3" fillId="0" borderId="1" xfId="0" applyNumberFormat="1" applyFont="1" applyFill="1" applyBorder="1" applyAlignment="1" applyProtection="1">
      <alignment horizontal="general" vertical="bottom"/>
      <protection locked="1" hidden="0"/>
    </xf>
    <xf numFmtId="164" fontId="11" fillId="2" borderId="1" xfId="0" applyNumberFormat="1" applyFont="1" applyFill="1" applyBorder="1" applyAlignment="1" applyProtection="1">
      <alignment horizontal="general" vertical="bottom"/>
      <protection locked="1" hidden="0"/>
    </xf>
    <xf numFmtId="165" fontId="11" fillId="0" borderId="1" xfId="0" applyNumberFormat="1" applyFont="1" applyFill="1" applyBorder="1" applyAlignment="1" applyProtection="1">
      <alignment horizontal="general" vertical="bottom"/>
      <protection locked="1" hidden="0"/>
    </xf>
    <xf numFmtId="0" fontId="3" fillId="2" borderId="1" xfId="0" applyFont="1" applyFill="1" applyBorder="1" applyAlignment="1" applyProtection="1">
      <alignment horizontal="general" vertical="bottom"/>
      <protection locked="1" hidden="0"/>
    </xf>
    <xf numFmtId="167" fontId="3" fillId="2" borderId="1" xfId="0" applyNumberFormat="1" applyFont="1" applyFill="1" applyBorder="1" applyAlignment="1" applyProtection="1">
      <alignment horizontal="general" vertical="bottom"/>
      <protection locked="1" hidden="0"/>
    </xf>
    <xf numFmtId="0" fontId="3" fillId="3" borderId="1" xfId="0" applyFont="1" applyFill="1" applyBorder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8" fontId="5" fillId="0" borderId="0" xfId="0" applyNumberFormat="1" applyFont="1" applyFill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28575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0"/>
  <sheetViews>
    <sheetView showGridLines="0" workbookViewId="0">
      <pane xSplit="1" ySplit="5" topLeftCell="B6" activePane="bottomRight" state="frozen"/>
    </sheetView>
  </sheetViews>
  <sheetFormatPr defaultRowHeight="15"/>
  <cols>
    <col min="1" max="1" width="43" customWidth="1"/>
    <col min="2" max="2" width="18" customWidth="1"/>
    <col min="3" max="3" width="20" customWidth="1"/>
    <col min="4" max="4" width="19" customWidth="1"/>
    <col min="5" max="5" width="24" customWidth="1"/>
    <col min="6" max="7" width="14" customWidth="1"/>
    <col min="8" max="8" width="62" customWidth="1"/>
  </cols>
  <sheetData>
    <row r="1">
      <c r="A1" s="12"/>
      <c r="B1" s="12" t="s">
        <v>0</v>
      </c>
      <c r="C1" s="12"/>
      <c r="D1" s="12"/>
      <c r="E1" s="12"/>
      <c r="F1" s="12"/>
      <c r="G1" s="12"/>
      <c r="H1" s="1"/>
    </row>
    <row r="2">
      <c r="A2" s="12" t="s">
        <v>1</v>
      </c>
      <c r="B2" s="12" t="s">
        <v>2</v>
      </c>
      <c r="C2" s="12"/>
      <c r="D2" s="12"/>
      <c r="E2" s="12"/>
      <c r="F2" s="12"/>
      <c r="G2" s="12"/>
      <c r="H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</row>
    <row r="6">
      <c r="A6" s="1"/>
      <c r="B6" s="1"/>
      <c r="C6" s="1"/>
      <c r="D6" s="1"/>
      <c r="E6" s="1"/>
      <c r="F6" s="1"/>
      <c r="G6" s="23"/>
      <c r="H6" s="1"/>
    </row>
    <row r="7">
      <c r="A7" s="5" t="s">
        <v>12</v>
      </c>
      <c r="B7" s="9"/>
      <c r="C7" s="9"/>
      <c r="D7" s="9"/>
      <c r="E7" s="9"/>
      <c r="F7" s="9"/>
      <c r="G7" s="39"/>
      <c r="H7" s="1"/>
    </row>
    <row r="8">
      <c r="A8" s="3" t="s">
        <v>13</v>
      </c>
      <c r="B8" s="2"/>
      <c r="C8" s="2"/>
      <c r="D8" s="2"/>
      <c r="E8" s="2"/>
      <c r="F8" s="2"/>
      <c r="G8" s="4"/>
      <c r="H8" s="1"/>
    </row>
    <row r="9">
      <c r="A9" s="3" t="s">
        <v>14</v>
      </c>
      <c r="B9" s="2"/>
      <c r="C9" s="2"/>
      <c r="D9" s="2"/>
      <c r="E9" s="2"/>
      <c r="F9" s="2"/>
      <c r="G9" s="4"/>
      <c r="H9" s="1"/>
    </row>
    <row r="10">
      <c r="A10" s="3" t="s">
        <v>15</v>
      </c>
      <c r="B10" s="2"/>
      <c r="C10" s="2"/>
      <c r="D10" s="2"/>
      <c r="E10" s="2"/>
      <c r="F10" s="2"/>
      <c r="G10" s="4"/>
      <c r="H10" s="1"/>
    </row>
    <row r="11">
      <c r="A11" s="3" t="s">
        <v>16</v>
      </c>
      <c r="B11" s="2"/>
      <c r="C11" s="2"/>
      <c r="D11" s="2"/>
      <c r="E11" s="2"/>
      <c r="F11" s="2"/>
      <c r="G11" s="4"/>
      <c r="H11" s="1"/>
    </row>
    <row r="12">
      <c r="A12" s="3" t="s">
        <v>17</v>
      </c>
      <c r="B12" s="2"/>
      <c r="C12" s="2"/>
      <c r="D12" s="2"/>
      <c r="E12" s="2"/>
      <c r="F12" s="2"/>
      <c r="G12" s="4"/>
      <c r="H12" s="1"/>
    </row>
    <row r="13">
      <c r="A13" s="3"/>
      <c r="B13" s="2"/>
      <c r="C13" s="2"/>
      <c r="D13" s="2"/>
      <c r="E13" s="2"/>
      <c r="F13" s="2"/>
      <c r="G13" s="4"/>
      <c r="H13" s="1"/>
    </row>
    <row r="14">
      <c r="A14" s="5" t="s">
        <v>18</v>
      </c>
      <c r="B14" s="9"/>
      <c r="C14" s="9"/>
      <c r="D14" s="9"/>
      <c r="E14" s="9"/>
      <c r="F14" s="9"/>
      <c r="G14" s="39"/>
      <c r="H14" s="1"/>
    </row>
    <row r="15">
      <c r="A15" s="51"/>
      <c r="B15" s="11" t="s">
        <v>19</v>
      </c>
      <c r="C15" s="11" t="s">
        <v>20</v>
      </c>
      <c r="D15" s="11" t="s">
        <v>21</v>
      </c>
      <c r="E15" s="11" t="s">
        <v>22</v>
      </c>
      <c r="F15" s="9"/>
      <c r="G15" s="39"/>
      <c r="H15" s="1"/>
    </row>
    <row r="16">
      <c r="A16" s="5" t="s">
        <v>23</v>
      </c>
      <c r="B16" s="25">
        <f>'Revenue summary'!G9</f>
        <v>1254</v>
      </c>
      <c r="C16" s="13">
        <f>Inputs!B47</f>
        <v>1253.53</v>
      </c>
      <c r="D16" s="9">
        <f>B16-C16</f>
        <v>0.4700000000000273</v>
      </c>
      <c r="E16" s="13">
        <f>Guidance!F10</f>
        <v>1402.6</v>
      </c>
      <c r="F16" s="9"/>
      <c r="G16" s="39"/>
      <c r="H16" s="1"/>
    </row>
    <row r="17">
      <c r="A17" s="5" t="s">
        <v>24</v>
      </c>
      <c r="B17" s="25">
        <f>'Income Statement'!G44</f>
        <v>176.47199999999998</v>
      </c>
      <c r="C17" s="13">
        <f>Inputs!B57</f>
        <v>171.57</v>
      </c>
      <c r="D17" s="9">
        <f>B17-C17</f>
        <v>4.901999999999987</v>
      </c>
      <c r="E17" s="9" t="s">
        <v>25</v>
      </c>
      <c r="F17" s="9"/>
      <c r="G17" s="39"/>
      <c r="H17" s="1"/>
    </row>
    <row r="18">
      <c r="A18" s="5" t="s">
        <v>26</v>
      </c>
      <c r="B18" s="29">
        <f>'Income Statement'!G45</f>
        <v>5.729610389610389</v>
      </c>
      <c r="C18" s="37">
        <f>Inputs!B30</f>
        <v>5.66</v>
      </c>
      <c r="D18" s="33">
        <f>B18-C18</f>
        <v>0.06961038961038923</v>
      </c>
      <c r="E18" s="37">
        <f>Guidance!F12</f>
        <v>5.607668326519438</v>
      </c>
      <c r="F18" s="9"/>
      <c r="G18" s="39"/>
      <c r="H18" s="1"/>
    </row>
    <row r="19">
      <c r="A19" s="5" t="s">
        <v>27</v>
      </c>
      <c r="B19" s="25">
        <f>'Income Statement'!G27</f>
        <v>148.35199999999998</v>
      </c>
      <c r="C19" s="13">
        <f>Inputs!B58</f>
        <v>143.97</v>
      </c>
      <c r="D19" s="9">
        <f>B19-C19</f>
        <v>4.381999999999977</v>
      </c>
      <c r="E19" s="9" t="s">
        <v>25</v>
      </c>
      <c r="F19" s="9"/>
      <c r="G19" s="39"/>
      <c r="H19" s="1"/>
    </row>
    <row r="20">
      <c r="A20" s="5" t="s">
        <v>28</v>
      </c>
      <c r="B20" s="29">
        <f>'Income Statement'!G29</f>
        <v>4.816623376623376</v>
      </c>
      <c r="C20" s="37">
        <f>Inputs!B39</f>
        <v>4.69</v>
      </c>
      <c r="D20" s="33">
        <f>B20-C20</f>
        <v>0.12662337662337553</v>
      </c>
      <c r="E20" s="33" t="s">
        <v>25</v>
      </c>
      <c r="F20" s="9"/>
      <c r="G20" s="39"/>
      <c r="H20" s="1"/>
    </row>
    <row r="21">
      <c r="A21" s="3"/>
      <c r="B21" s="2"/>
      <c r="C21" s="2"/>
      <c r="D21" s="2"/>
      <c r="E21" s="2" t="s">
        <v>29</v>
      </c>
      <c r="F21" s="2"/>
      <c r="G21" s="4"/>
      <c r="H21" s="1" t="s">
        <v>30</v>
      </c>
    </row>
    <row r="22">
      <c r="A22" s="3" t="s">
        <v>31</v>
      </c>
      <c r="B22" s="17">
        <v>0.61</v>
      </c>
      <c r="C22" s="15"/>
      <c r="D22" s="15"/>
      <c r="E22" s="15"/>
      <c r="F22" s="15"/>
      <c r="G22" s="28"/>
      <c r="H22" s="1"/>
    </row>
    <row r="23">
      <c r="A23" s="3" t="s">
        <v>32</v>
      </c>
      <c r="B23" s="10" t="s">
        <v>33</v>
      </c>
      <c r="C23" s="2"/>
      <c r="D23" s="2"/>
      <c r="E23" s="2"/>
      <c r="F23" s="2"/>
      <c r="G23" s="4"/>
      <c r="H23" s="1"/>
    </row>
    <row r="24">
      <c r="A24" s="3"/>
      <c r="B24" s="2"/>
      <c r="C24" s="2"/>
      <c r="D24" s="2"/>
      <c r="E24" s="2"/>
      <c r="F24" s="2"/>
      <c r="G24" s="4"/>
      <c r="H24" s="1"/>
    </row>
    <row r="25">
      <c r="A25" s="5" t="s">
        <v>34</v>
      </c>
      <c r="B25" s="13" t="str">
        <f>IF(AND(ABS('Revenue summary'!G31)&lt;0.000001,ABS('Revenue summary'!G32)&lt;0.000001,ABS('Balance Sheet'!G36)&lt;0.000001,ABS('Balance Sheet'!F36)&lt;0.000001,ABS('Cash Flow Statement'!G20)&lt;0.000001,ABS('Cash Flow Statement'!G22)&lt;0.000001,ABS(Geo!G13)&lt;0.000001,ABS('Income Statement'!G46)&lt;0.000001,ABS(B16-'Revenue summary'!G9)&lt;0.000001,ABS(B18-'Income Statement'!G45)&lt;0.000001),"PASS","FAIL")</f>
        <v>PASS</v>
      </c>
      <c r="C25" s="9"/>
      <c r="D25" s="9"/>
      <c r="E25" s="9"/>
      <c r="F25" s="9"/>
      <c r="G25" s="39"/>
      <c r="H25" s="1" t="s">
        <v>35</v>
      </c>
    </row>
    <row r="26">
      <c r="A26" s="3"/>
      <c r="B26" s="2"/>
      <c r="C26" s="2"/>
      <c r="D26" s="2"/>
      <c r="E26" s="2"/>
      <c r="F26" s="2"/>
      <c r="G26" s="4"/>
      <c r="H26" s="1" t="s">
        <v>36</v>
      </c>
    </row>
    <row r="27">
      <c r="A27" s="3"/>
      <c r="B27" s="2"/>
      <c r="C27" s="2"/>
      <c r="D27" s="2"/>
      <c r="E27" s="2"/>
      <c r="F27" s="2"/>
      <c r="G27" s="4"/>
      <c r="H27" s="1" t="s">
        <v>37</v>
      </c>
    </row>
    <row r="28">
      <c r="A28" s="3"/>
      <c r="B28" s="2"/>
      <c r="C28" s="2"/>
      <c r="D28" s="2"/>
      <c r="E28" s="2"/>
      <c r="F28" s="2"/>
      <c r="G28" s="4"/>
      <c r="H28" s="1" t="s">
        <v>38</v>
      </c>
    </row>
    <row r="29">
      <c r="A29" s="3"/>
      <c r="B29" s="2"/>
      <c r="C29" s="2"/>
      <c r="D29" s="2"/>
      <c r="E29" s="2"/>
      <c r="F29" s="2"/>
      <c r="G29" s="4"/>
      <c r="H29" s="1"/>
    </row>
    <row r="30">
      <c r="A30" s="3" t="s">
        <v>39</v>
      </c>
      <c r="B30" s="16">
        <f>Inputs!B35</f>
        <v>7</v>
      </c>
      <c r="C30" s="2"/>
      <c r="D30" s="2"/>
      <c r="E30" s="2"/>
      <c r="F30" s="2"/>
      <c r="G30" s="4"/>
      <c r="H30" s="1"/>
    </row>
    <row r="31">
      <c r="A31" s="3" t="s">
        <v>40</v>
      </c>
      <c r="B31" s="16">
        <f>Inputs!B52</f>
        <v>6</v>
      </c>
      <c r="C31" s="2"/>
      <c r="D31" s="2"/>
      <c r="E31" s="2"/>
      <c r="F31" s="2"/>
      <c r="G31" s="4"/>
      <c r="H31" s="1"/>
    </row>
    <row r="32">
      <c r="A32" s="3"/>
      <c r="B32" s="2"/>
      <c r="C32" s="2"/>
      <c r="D32" s="2"/>
      <c r="E32" s="2"/>
      <c r="F32" s="2"/>
      <c r="G32" s="4"/>
      <c r="H32" s="1"/>
    </row>
    <row r="33">
      <c r="A33" s="3"/>
      <c r="B33" s="2"/>
      <c r="C33" s="2"/>
      <c r="D33" s="2"/>
      <c r="E33" s="2"/>
      <c r="F33" s="2"/>
      <c r="G33" s="4"/>
      <c r="H33" s="1"/>
    </row>
    <row r="34">
      <c r="A34" s="3"/>
      <c r="B34" s="2"/>
      <c r="C34" s="2"/>
      <c r="D34" s="2"/>
      <c r="E34" s="2"/>
      <c r="F34" s="2"/>
      <c r="G34" s="4"/>
      <c r="H34" s="1"/>
    </row>
    <row r="35">
      <c r="A35" s="3"/>
      <c r="B35" s="2"/>
      <c r="C35" s="2"/>
      <c r="D35" s="2"/>
      <c r="E35" s="2"/>
      <c r="F35" s="2"/>
      <c r="G35" s="4"/>
      <c r="H35" s="1"/>
    </row>
    <row r="36">
      <c r="A36" s="3"/>
      <c r="B36" s="2"/>
      <c r="C36" s="2"/>
      <c r="D36" s="2"/>
      <c r="E36" s="2"/>
      <c r="F36" s="2"/>
      <c r="G36" s="4"/>
      <c r="H36" s="1"/>
    </row>
    <row r="37">
      <c r="A37" s="3"/>
      <c r="B37" s="2"/>
      <c r="C37" s="2"/>
      <c r="D37" s="2"/>
      <c r="E37" s="2"/>
      <c r="F37" s="2"/>
      <c r="G37" s="4"/>
      <c r="H37" s="1"/>
    </row>
    <row r="38">
      <c r="A38" s="3"/>
      <c r="B38" s="2"/>
      <c r="C38" s="2"/>
      <c r="D38" s="2"/>
      <c r="E38" s="2"/>
      <c r="F38" s="2"/>
      <c r="G38" s="4"/>
      <c r="H38" s="1"/>
    </row>
    <row r="39">
      <c r="A39" s="3"/>
      <c r="B39" s="2"/>
      <c r="C39" s="2"/>
      <c r="D39" s="2"/>
      <c r="E39" s="2"/>
      <c r="F39" s="2"/>
      <c r="G39" s="4"/>
      <c r="H39" s="1"/>
    </row>
    <row r="40">
      <c r="A40" s="3"/>
      <c r="B40" s="2"/>
      <c r="C40" s="2"/>
      <c r="D40" s="2"/>
      <c r="E40" s="2"/>
      <c r="F40" s="2"/>
      <c r="G40" s="4"/>
      <c r="H40" s="1"/>
    </row>
    <row r="41">
      <c r="A41" s="3"/>
      <c r="B41" s="2"/>
      <c r="C41" s="2"/>
      <c r="D41" s="2"/>
      <c r="E41" s="2"/>
      <c r="F41" s="2"/>
      <c r="G41" s="4"/>
      <c r="H41" s="1"/>
    </row>
    <row r="42">
      <c r="A42" s="3"/>
      <c r="B42" s="2"/>
      <c r="C42" s="2"/>
      <c r="D42" s="2"/>
      <c r="E42" s="2"/>
      <c r="F42" s="2"/>
      <c r="G42" s="4"/>
      <c r="H42" s="1"/>
    </row>
    <row r="43">
      <c r="A43" s="3"/>
      <c r="B43" s="2"/>
      <c r="C43" s="2"/>
      <c r="D43" s="2"/>
      <c r="E43" s="2"/>
      <c r="F43" s="2"/>
      <c r="G43" s="4"/>
      <c r="H43" s="1"/>
    </row>
    <row r="44">
      <c r="A44" s="3"/>
      <c r="B44" s="2"/>
      <c r="C44" s="2"/>
      <c r="D44" s="2"/>
      <c r="E44" s="2"/>
      <c r="F44" s="2"/>
      <c r="G44" s="4"/>
      <c r="H44" s="1"/>
    </row>
    <row r="45">
      <c r="A45" s="3"/>
      <c r="B45" s="2"/>
      <c r="C45" s="2"/>
      <c r="D45" s="2"/>
      <c r="E45" s="2"/>
      <c r="F45" s="2"/>
      <c r="G45" s="4"/>
      <c r="H45" s="1"/>
    </row>
    <row r="46">
      <c r="A46" s="3"/>
      <c r="B46" s="2"/>
      <c r="C46" s="2"/>
      <c r="D46" s="2"/>
      <c r="E46" s="2"/>
      <c r="F46" s="2"/>
      <c r="G46" s="4"/>
      <c r="H46" s="1"/>
    </row>
    <row r="47">
      <c r="A47" s="3"/>
      <c r="B47" s="2"/>
      <c r="C47" s="2"/>
      <c r="D47" s="2"/>
      <c r="E47" s="2"/>
      <c r="F47" s="2"/>
      <c r="G47" s="4"/>
      <c r="H47" s="1"/>
    </row>
    <row r="48">
      <c r="A48" s="3"/>
      <c r="B48" s="2"/>
      <c r="C48" s="2"/>
      <c r="D48" s="2"/>
      <c r="E48" s="2"/>
      <c r="F48" s="2"/>
      <c r="G48" s="4"/>
      <c r="H48" s="1"/>
    </row>
    <row r="49">
      <c r="A49" s="3"/>
      <c r="B49" s="2"/>
      <c r="C49" s="2"/>
      <c r="D49" s="2"/>
      <c r="E49" s="2"/>
      <c r="F49" s="2"/>
      <c r="G49" s="4"/>
      <c r="H49" s="1"/>
    </row>
    <row r="50">
      <c r="A50" s="3"/>
      <c r="B50" s="2"/>
      <c r="C50" s="2"/>
      <c r="D50" s="2"/>
      <c r="E50" s="2"/>
      <c r="F50" s="2"/>
      <c r="G50" s="4"/>
      <c r="H50" s="1"/>
    </row>
    <row r="51">
      <c r="A51" s="3"/>
      <c r="B51" s="2"/>
      <c r="C51" s="2"/>
      <c r="D51" s="2"/>
      <c r="E51" s="2"/>
      <c r="F51" s="2"/>
      <c r="G51" s="4"/>
      <c r="H51" s="1"/>
    </row>
    <row r="52">
      <c r="A52" s="3"/>
      <c r="B52" s="2"/>
      <c r="C52" s="2"/>
      <c r="D52" s="2"/>
      <c r="E52" s="2"/>
      <c r="F52" s="2"/>
      <c r="G52" s="4"/>
      <c r="H52" s="1"/>
    </row>
    <row r="53">
      <c r="A53" s="3"/>
      <c r="B53" s="2"/>
      <c r="C53" s="2"/>
      <c r="D53" s="2"/>
      <c r="E53" s="2"/>
      <c r="F53" s="2"/>
      <c r="G53" s="4"/>
      <c r="H53" s="1"/>
    </row>
    <row r="54">
      <c r="A54" s="3"/>
      <c r="B54" s="2"/>
      <c r="C54" s="2"/>
      <c r="D54" s="2"/>
      <c r="E54" s="2"/>
      <c r="F54" s="2"/>
      <c r="G54" s="4"/>
      <c r="H54" s="1"/>
    </row>
    <row r="55">
      <c r="A55" s="3"/>
      <c r="B55" s="2"/>
      <c r="C55" s="2"/>
      <c r="D55" s="2"/>
      <c r="E55" s="2"/>
      <c r="F55" s="2"/>
      <c r="G55" s="4"/>
      <c r="H55" s="1"/>
    </row>
    <row r="56">
      <c r="A56" s="3"/>
      <c r="B56" s="2"/>
      <c r="C56" s="2"/>
      <c r="D56" s="2"/>
      <c r="E56" s="2"/>
      <c r="F56" s="2"/>
      <c r="G56" s="4"/>
      <c r="H56" s="1"/>
    </row>
    <row r="57">
      <c r="A57" s="3"/>
      <c r="B57" s="2"/>
      <c r="C57" s="2"/>
      <c r="D57" s="2"/>
      <c r="E57" s="2"/>
      <c r="F57" s="2"/>
      <c r="G57" s="4"/>
      <c r="H57" s="1"/>
    </row>
    <row r="58">
      <c r="A58" s="3"/>
      <c r="B58" s="2"/>
      <c r="C58" s="2"/>
      <c r="D58" s="2"/>
      <c r="E58" s="2"/>
      <c r="F58" s="2"/>
      <c r="G58" s="4"/>
      <c r="H58" s="1"/>
    </row>
    <row r="59">
      <c r="A59" s="3"/>
      <c r="B59" s="2"/>
      <c r="C59" s="2"/>
      <c r="D59" s="2"/>
      <c r="E59" s="2"/>
      <c r="F59" s="2"/>
      <c r="G59" s="4"/>
      <c r="H59" s="1"/>
    </row>
    <row r="60">
      <c r="A60" s="3"/>
      <c r="B60" s="2"/>
      <c r="C60" s="2"/>
      <c r="D60" s="2"/>
      <c r="E60" s="2"/>
      <c r="F60" s="2"/>
      <c r="G60" s="4"/>
      <c r="H60" s="1"/>
    </row>
    <row r="61">
      <c r="A61" s="3"/>
      <c r="B61" s="2"/>
      <c r="C61" s="2"/>
      <c r="D61" s="2"/>
      <c r="E61" s="2"/>
      <c r="F61" s="2"/>
      <c r="G61" s="4"/>
      <c r="H61" s="1"/>
    </row>
    <row r="62">
      <c r="A62" s="3"/>
      <c r="B62" s="2"/>
      <c r="C62" s="2"/>
      <c r="D62" s="2"/>
      <c r="E62" s="2"/>
      <c r="F62" s="2"/>
      <c r="G62" s="4"/>
      <c r="H62" s="1"/>
    </row>
    <row r="63">
      <c r="A63" s="3"/>
      <c r="B63" s="2"/>
      <c r="C63" s="2"/>
      <c r="D63" s="2"/>
      <c r="E63" s="2"/>
      <c r="F63" s="2"/>
      <c r="G63" s="4"/>
      <c r="H63" s="1"/>
    </row>
    <row r="64">
      <c r="A64" s="3"/>
      <c r="B64" s="2"/>
      <c r="C64" s="2"/>
      <c r="D64" s="2"/>
      <c r="E64" s="2"/>
      <c r="F64" s="2"/>
      <c r="G64" s="4"/>
      <c r="H64" s="1"/>
    </row>
    <row r="65">
      <c r="A65" s="3"/>
      <c r="B65" s="2"/>
      <c r="C65" s="2"/>
      <c r="D65" s="2"/>
      <c r="E65" s="2"/>
      <c r="F65" s="2"/>
      <c r="G65" s="4"/>
      <c r="H65" s="1"/>
    </row>
    <row r="66">
      <c r="A66" s="3"/>
      <c r="B66" s="2"/>
      <c r="C66" s="2"/>
      <c r="D66" s="2"/>
      <c r="E66" s="2"/>
      <c r="F66" s="2"/>
      <c r="G66" s="4"/>
      <c r="H66" s="1"/>
    </row>
    <row r="67">
      <c r="A67" s="3"/>
      <c r="B67" s="2"/>
      <c r="C67" s="2"/>
      <c r="D67" s="2"/>
      <c r="E67" s="2"/>
      <c r="F67" s="2"/>
      <c r="G67" s="4"/>
      <c r="H67" s="1"/>
    </row>
    <row r="68">
      <c r="A68" s="3"/>
      <c r="B68" s="2"/>
      <c r="C68" s="2"/>
      <c r="D68" s="2"/>
      <c r="E68" s="2"/>
      <c r="F68" s="2"/>
      <c r="G68" s="4"/>
      <c r="H68" s="1"/>
    </row>
    <row r="69">
      <c r="A69" s="3"/>
      <c r="B69" s="2"/>
      <c r="C69" s="2"/>
      <c r="D69" s="2"/>
      <c r="E69" s="2"/>
      <c r="F69" s="2"/>
      <c r="G69" s="4"/>
      <c r="H69" s="1"/>
    </row>
    <row r="70">
      <c r="A70" s="3"/>
      <c r="B70" s="2"/>
      <c r="C70" s="2"/>
      <c r="D70" s="2"/>
      <c r="E70" s="2"/>
      <c r="F70" s="2"/>
      <c r="G70" s="4"/>
      <c r="H70" s="1"/>
    </row>
    <row r="71">
      <c r="A71" s="3"/>
      <c r="B71" s="2"/>
      <c r="C71" s="2"/>
      <c r="D71" s="2"/>
      <c r="E71" s="2"/>
      <c r="F71" s="2"/>
      <c r="G71" s="4"/>
      <c r="H71" s="1"/>
    </row>
    <row r="72">
      <c r="A72" s="3"/>
      <c r="B72" s="2"/>
      <c r="C72" s="2"/>
      <c r="D72" s="2"/>
      <c r="E72" s="2"/>
      <c r="F72" s="2"/>
      <c r="G72" s="4"/>
      <c r="H72" s="1"/>
    </row>
    <row r="73">
      <c r="A73" s="3"/>
      <c r="B73" s="2"/>
      <c r="C73" s="2"/>
      <c r="D73" s="2"/>
      <c r="E73" s="2"/>
      <c r="F73" s="2"/>
      <c r="G73" s="4"/>
      <c r="H73" s="1"/>
    </row>
    <row r="74">
      <c r="A74" s="3"/>
      <c r="B74" s="2"/>
      <c r="C74" s="2"/>
      <c r="D74" s="2"/>
      <c r="E74" s="2"/>
      <c r="F74" s="2"/>
      <c r="G74" s="4"/>
      <c r="H74" s="1"/>
    </row>
    <row r="75">
      <c r="A75" s="3"/>
      <c r="B75" s="2"/>
      <c r="C75" s="2"/>
      <c r="D75" s="2"/>
      <c r="E75" s="2"/>
      <c r="F75" s="2"/>
      <c r="G75" s="4"/>
      <c r="H75" s="1"/>
    </row>
    <row r="76">
      <c r="A76" s="3"/>
      <c r="B76" s="3"/>
      <c r="C76" s="3"/>
      <c r="D76" s="3"/>
      <c r="E76" s="3"/>
      <c r="F76" s="3"/>
      <c r="G76" s="6"/>
    </row>
    <row r="77">
      <c r="A77" s="3"/>
      <c r="B77" s="3"/>
      <c r="C77" s="3"/>
      <c r="D77" s="3"/>
      <c r="E77" s="3"/>
      <c r="F77" s="3"/>
      <c r="G77" s="6"/>
    </row>
    <row r="78">
      <c r="A78" s="3"/>
      <c r="B78" s="3"/>
      <c r="C78" s="3"/>
      <c r="D78" s="3"/>
      <c r="E78" s="3"/>
      <c r="F78" s="3"/>
      <c r="G78" s="6"/>
    </row>
    <row r="79">
      <c r="A79" s="3"/>
      <c r="B79" s="3"/>
      <c r="C79" s="3"/>
      <c r="D79" s="3"/>
      <c r="E79" s="3"/>
      <c r="F79" s="3"/>
      <c r="G79" s="6"/>
    </row>
    <row r="80">
      <c r="A80" s="3"/>
      <c r="B80" s="3"/>
      <c r="C80" s="3"/>
      <c r="D80" s="3"/>
      <c r="E80" s="3"/>
      <c r="F80" s="3"/>
      <c r="G80" s="6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34" customWidth="1"/>
    <col min="2" max="7" width="12.5" customWidth="1"/>
  </cols>
  <sheetData>
    <row r="1">
      <c r="A1" s="12" t="s">
        <v>0</v>
      </c>
      <c r="B1" s="12" t="s">
        <v>41</v>
      </c>
      <c r="C1" s="12"/>
      <c r="D1" s="12"/>
      <c r="E1" s="12"/>
      <c r="F1" s="12"/>
      <c r="G1" s="12"/>
      <c r="H1" s="1"/>
    </row>
    <row r="2">
      <c r="A2" s="12" t="s">
        <v>1</v>
      </c>
      <c r="B2" s="12" t="s">
        <v>42</v>
      </c>
      <c r="C2" s="12"/>
      <c r="D2" s="12"/>
      <c r="E2" s="12"/>
      <c r="F2" s="12"/>
      <c r="G2" s="12"/>
      <c r="H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</row>
    <row r="6">
      <c r="A6" s="1"/>
      <c r="B6" s="1"/>
      <c r="C6" s="1"/>
      <c r="D6" s="1"/>
      <c r="E6" s="1"/>
      <c r="F6" s="1"/>
      <c r="G6" s="23"/>
      <c r="H6" s="1"/>
    </row>
    <row r="7">
      <c r="A7" s="3"/>
      <c r="B7" s="2"/>
      <c r="C7" s="2"/>
      <c r="D7" s="2"/>
      <c r="E7" s="2"/>
      <c r="F7" s="2"/>
      <c r="G7" s="4"/>
      <c r="H7" s="1"/>
    </row>
    <row r="8">
      <c r="A8" s="3"/>
      <c r="B8" s="2"/>
      <c r="C8" s="2"/>
      <c r="D8" s="2"/>
      <c r="E8" s="2"/>
      <c r="F8" s="2"/>
      <c r="G8" s="4"/>
      <c r="H8" s="1"/>
    </row>
    <row r="9">
      <c r="A9" s="5" t="s">
        <v>43</v>
      </c>
      <c r="B9" s="9">
        <f>SUM(B16,B21,B26)</f>
        <v>4345.6</v>
      </c>
      <c r="C9" s="13">
        <f>Inputs!G11</f>
        <v>1209.1</v>
      </c>
      <c r="D9" s="13">
        <f>Inputs!G12</f>
        <v>1143.7</v>
      </c>
      <c r="E9" s="13">
        <f>Inputs!G13</f>
        <v>1055.7</v>
      </c>
      <c r="F9" s="13">
        <f>Inputs!G14</f>
        <v>1198</v>
      </c>
      <c r="G9" s="39">
        <f>SUM(G16,G21,G26)</f>
        <v>1254</v>
      </c>
      <c r="H9" s="1"/>
    </row>
    <row r="10">
      <c r="A10" s="3" t="s">
        <v>44</v>
      </c>
      <c r="B10" s="24">
        <f>IFERROR(B9/Inputs!K98-1,0)</f>
        <v>0.13137203853163237</v>
      </c>
      <c r="C10" s="24">
        <f>IFERROR(C9/Inputs!L98-1,0)</f>
        <v>0.17126804223578418</v>
      </c>
      <c r="D10" s="24">
        <f>IFERROR(D9/Inputs!M98-1,0)</f>
        <v>0.2018705338377469</v>
      </c>
      <c r="E10" s="24">
        <f>IFERROR(E9/Inputs!N98-1,0)</f>
        <v>0.0490907284110107</v>
      </c>
      <c r="F10" s="24">
        <f>IFERROR(F9/Inputs!O98-1,0)</f>
        <v>0.01646020702528439</v>
      </c>
      <c r="G10" s="28">
        <f>IFERROR(G9/C9-1,0)</f>
        <v>0.03713505913489379</v>
      </c>
      <c r="H10" s="1"/>
    </row>
    <row r="11">
      <c r="A11" s="3" t="s">
        <v>45</v>
      </c>
      <c r="B11" s="15"/>
      <c r="C11" s="24">
        <f>C9/Inputs!G10-1</f>
        <v>0.025878160529441807</v>
      </c>
      <c r="D11" s="15">
        <f>IFERROR(D9/C9-1,0)</f>
        <v>-0.05408981887354225</v>
      </c>
      <c r="E11" s="15">
        <f>IFERROR(E9/D9-1,0)</f>
        <v>-0.07694325434991689</v>
      </c>
      <c r="F11" s="15">
        <f>IFERROR(F9/E9-1,0)</f>
        <v>0.13479208108364116</v>
      </c>
      <c r="G11" s="28">
        <f>IFERROR(G9/F9-1,0)</f>
        <v>0.046744574290484175</v>
      </c>
      <c r="H11" s="1"/>
    </row>
    <row r="12">
      <c r="A12" s="3" t="s">
        <v>46</v>
      </c>
      <c r="B12" s="15"/>
      <c r="C12" s="15"/>
      <c r="D12" s="15"/>
      <c r="E12" s="15"/>
      <c r="F12" s="15"/>
      <c r="G12" s="28">
        <f>(1+G10)/((1+G13)*(1+G14))-1</f>
        <v>0.03713505913489379</v>
      </c>
      <c r="H12" s="1"/>
    </row>
    <row r="13">
      <c r="A13" s="3" t="s">
        <v>47</v>
      </c>
      <c r="B13" s="15"/>
      <c r="C13" s="15"/>
      <c r="D13" s="15"/>
      <c r="E13" s="15"/>
      <c r="F13" s="15"/>
      <c r="G13" s="21">
        <v>0</v>
      </c>
      <c r="H13" s="1"/>
    </row>
    <row r="14">
      <c r="A14" s="3" t="s">
        <v>48</v>
      </c>
      <c r="B14" s="15"/>
      <c r="C14" s="15"/>
      <c r="D14" s="15"/>
      <c r="E14" s="15"/>
      <c r="F14" s="15"/>
      <c r="G14" s="21">
        <v>0</v>
      </c>
      <c r="H14" s="1"/>
    </row>
    <row r="15">
      <c r="A15" s="3"/>
      <c r="B15" s="2"/>
      <c r="C15" s="2"/>
      <c r="D15" s="2"/>
      <c r="E15" s="2"/>
      <c r="F15" s="2"/>
      <c r="G15" s="4"/>
      <c r="H15" s="1"/>
    </row>
    <row r="16">
      <c r="A16" s="5" t="s">
        <v>49</v>
      </c>
      <c r="B16" s="13">
        <f>'Segment - ABL'!B55</f>
        <v>3612.2000000000003</v>
      </c>
      <c r="C16" s="13">
        <f>'Segment - ABL'!C55</f>
        <v>962.4</v>
      </c>
      <c r="D16" s="13">
        <f>'Segment - ABL'!D55</f>
        <v>895.0999999999999</v>
      </c>
      <c r="E16" s="13">
        <f>'Segment - ABL'!E55</f>
        <v>817.4000000000001</v>
      </c>
      <c r="F16" s="13">
        <f>'Segment - ABL'!F55</f>
        <v>905.2</v>
      </c>
      <c r="G16" s="25">
        <f>'Segment - ABL'!G55</f>
        <v>965</v>
      </c>
      <c r="H16" s="1"/>
    </row>
    <row r="17">
      <c r="A17" s="3" t="s">
        <v>44</v>
      </c>
      <c r="B17" s="24">
        <f>IFERROR(B16/SUM(Inputs!K91:K95)-1,0)</f>
        <v>0.01085800638047818</v>
      </c>
      <c r="C17" s="24">
        <f>IFERROR(C16/SUM(Inputs!L91:L95)-1,0)</f>
        <v>0.007748691099476401</v>
      </c>
      <c r="D17" s="24">
        <f>IFERROR(D16/SUM(Inputs!M91:M95)-1,0)</f>
        <v>0.01027088036117374</v>
      </c>
      <c r="E17" s="24">
        <f>IFERROR(E16/SUM(Inputs!N91:N95)-1,0)</f>
        <v>-0.02759933380918378</v>
      </c>
      <c r="F17" s="24">
        <f>IFERROR(F16/SUM(Inputs!O91:O95)-1,0)</f>
        <v>-0.019497400346620286</v>
      </c>
      <c r="G17" s="28">
        <f>IFERROR(G16/C16-1,0)</f>
        <v>0.0027015793848712555</v>
      </c>
      <c r="H17" s="1"/>
    </row>
    <row r="18">
      <c r="A18" s="3" t="s">
        <v>45</v>
      </c>
      <c r="B18" s="15"/>
      <c r="C18" s="24">
        <f>C16/SUM(Inputs!O91:O95)-1</f>
        <v>0.042461005199306845</v>
      </c>
      <c r="D18" s="15">
        <f>IFERROR(D16/C16-1,0)</f>
        <v>-0.06992934330839573</v>
      </c>
      <c r="E18" s="15">
        <f>IFERROR(E16/D16-1,0)</f>
        <v>-0.08680594347000314</v>
      </c>
      <c r="F18" s="15">
        <f>IFERROR(F16/E16-1,0)</f>
        <v>0.10741375091754346</v>
      </c>
      <c r="G18" s="28">
        <f>IFERROR(G16/F16-1,0)</f>
        <v>0.06606274856385319</v>
      </c>
      <c r="H18" s="1"/>
    </row>
    <row r="19">
      <c r="A19" s="3" t="s">
        <v>50</v>
      </c>
      <c r="B19" s="15">
        <f>IFERROR(B16/B9,0)</f>
        <v>0.8312315905743741</v>
      </c>
      <c r="C19" s="15">
        <f>IFERROR(C16/C9,0)</f>
        <v>0.795963940120751</v>
      </c>
      <c r="D19" s="15">
        <f>IFERROR(D16/D9,0)</f>
        <v>0.7826353064614845</v>
      </c>
      <c r="E19" s="15">
        <f>IFERROR(E16/E9,0)</f>
        <v>0.7742729942218434</v>
      </c>
      <c r="F19" s="15">
        <f>IFERROR(F16/F9,0)</f>
        <v>0.7555926544240401</v>
      </c>
      <c r="G19" s="28">
        <f>IFERROR(G16/G9,0)</f>
        <v>0.7695374800637959</v>
      </c>
      <c r="H19" s="1"/>
    </row>
    <row r="20">
      <c r="A20" s="3"/>
      <c r="B20" s="2"/>
      <c r="C20" s="2"/>
      <c r="D20" s="2"/>
      <c r="E20" s="2"/>
      <c r="F20" s="2"/>
      <c r="G20" s="4"/>
      <c r="H20" s="1"/>
    </row>
    <row r="21">
      <c r="A21" s="5" t="s">
        <v>51</v>
      </c>
      <c r="B21" s="13">
        <f>'Segment - AIS'!B9</f>
        <v>764.3</v>
      </c>
      <c r="C21" s="13">
        <f>'Segment - AIS'!C9</f>
        <v>255.2</v>
      </c>
      <c r="D21" s="13">
        <f>'Segment - AIS'!D9</f>
        <v>257.4</v>
      </c>
      <c r="E21" s="13">
        <f>'Segment - AIS'!E9</f>
        <v>248.1</v>
      </c>
      <c r="F21" s="13">
        <f>'Segment - AIS'!F9</f>
        <v>303.5</v>
      </c>
      <c r="G21" s="25">
        <f>'Segment - AIS'!G9</f>
        <v>299</v>
      </c>
      <c r="H21" s="1"/>
    </row>
    <row r="22">
      <c r="A22" s="3" t="s">
        <v>44</v>
      </c>
      <c r="B22" s="24">
        <f>IFERROR(B21/Inputs!K96-1,0)</f>
        <v>1.6183624528948268</v>
      </c>
      <c r="C22" s="24">
        <f>IFERROR(C21/Inputs!L96-1,0)</f>
        <v>2.041716328963051</v>
      </c>
      <c r="D22" s="24">
        <f>IFERROR(D21/Inputs!M96-1,0)</f>
        <v>2.5020408163265304</v>
      </c>
      <c r="E22" s="24">
        <f>IFERROR(E21/Inputs!N96-1,0)</f>
        <v>0.44664723032069964</v>
      </c>
      <c r="F22" s="24">
        <f>IFERROR(F21/Inputs!O96-1,0)</f>
        <v>0.14918591442635365</v>
      </c>
      <c r="G22" s="28">
        <f>IFERROR(G21/C21-1,0)</f>
        <v>0.1716300940438873</v>
      </c>
      <c r="H22" s="1"/>
    </row>
    <row r="23">
      <c r="A23" s="3" t="s">
        <v>45</v>
      </c>
      <c r="B23" s="15"/>
      <c r="C23" s="15"/>
      <c r="D23" s="15">
        <f>IFERROR(D21/C21-1,0)</f>
        <v>0.008620689655172376</v>
      </c>
      <c r="E23" s="15">
        <f>IFERROR(E21/D21-1,0)</f>
        <v>-0.03613053613053607</v>
      </c>
      <c r="F23" s="15">
        <f>IFERROR(F21/E21-1,0)</f>
        <v>0.2232970576380493</v>
      </c>
      <c r="G23" s="28">
        <f>IFERROR(G21/F21-1,0)</f>
        <v>-0.014827018121911006</v>
      </c>
      <c r="H23" s="1"/>
    </row>
    <row r="24">
      <c r="A24" s="3" t="s">
        <v>50</v>
      </c>
      <c r="B24" s="15">
        <f>IFERROR(B21/B9,0)</f>
        <v>0.1758790500736377</v>
      </c>
      <c r="C24" s="15">
        <f>IFERROR(C21/C9,0)</f>
        <v>0.2110660822099082</v>
      </c>
      <c r="D24" s="15">
        <f>IFERROR(D21/D9,0)</f>
        <v>0.225059018973507</v>
      </c>
      <c r="E24" s="15">
        <f>IFERROR(E21/E9,0)</f>
        <v>0.23500994600738845</v>
      </c>
      <c r="F24" s="15">
        <f>IFERROR(F21/F9,0)</f>
        <v>0.253338898163606</v>
      </c>
      <c r="G24" s="28">
        <f>IFERROR(G21/G9,0)</f>
        <v>0.23843700159489634</v>
      </c>
      <c r="H24" s="1"/>
    </row>
    <row r="25">
      <c r="A25" s="3"/>
      <c r="B25" s="2"/>
      <c r="C25" s="2"/>
      <c r="D25" s="2"/>
      <c r="E25" s="2"/>
      <c r="F25" s="2"/>
      <c r="G25" s="4"/>
      <c r="H25" s="1"/>
    </row>
    <row r="26">
      <c r="A26" s="5" t="s">
        <v>52</v>
      </c>
      <c r="B26" s="26">
        <v>-30.9</v>
      </c>
      <c r="C26" s="26">
        <v>-8.5</v>
      </c>
      <c r="D26" s="26">
        <v>-8.8</v>
      </c>
      <c r="E26" s="26">
        <v>-9.8</v>
      </c>
      <c r="F26" s="26">
        <v>-10.7</v>
      </c>
      <c r="G26" s="47">
        <v>-10</v>
      </c>
      <c r="H26" s="1"/>
    </row>
    <row r="27">
      <c r="A27" s="3" t="s">
        <v>44</v>
      </c>
      <c r="B27" s="24">
        <f>IFERROR(B26/Inputs!K97-1,0)</f>
        <v>0.2716049382716048</v>
      </c>
      <c r="C27" s="24">
        <f>IFERROR(C26/Inputs!L97-1,0)</f>
        <v>0.28787878787878785</v>
      </c>
      <c r="D27" s="24">
        <f>IFERROR(D26/Inputs!M97-1,0)</f>
        <v>0.11392405063291133</v>
      </c>
      <c r="E27" s="24">
        <f>IFERROR(E26/Inputs!N97-1,0)</f>
        <v>0.6896551724137934</v>
      </c>
      <c r="F27" s="24">
        <f>IFERROR(F26/Inputs!O97-1,0)</f>
        <v>0.2298850574712643</v>
      </c>
      <c r="G27" s="28">
        <f>IFERROR(G26/C26-1,0)</f>
        <v>0.17647058823529416</v>
      </c>
      <c r="H27" s="1"/>
    </row>
    <row r="28">
      <c r="A28" s="3" t="s">
        <v>45</v>
      </c>
      <c r="B28" s="15"/>
      <c r="C28" s="15"/>
      <c r="D28" s="15">
        <f>IFERROR(D26/C26-1,0)</f>
        <v>0.03529411764705892</v>
      </c>
      <c r="E28" s="15">
        <f>IFERROR(E26/D26-1,0)</f>
        <v>0.11363636363636354</v>
      </c>
      <c r="F28" s="15">
        <f>IFERROR(F26/E26-1,0)</f>
        <v>0.09183673469387732</v>
      </c>
      <c r="G28" s="28">
        <f>IFERROR(G26/F26-1,0)</f>
        <v>-0.06542056074766345</v>
      </c>
      <c r="H28" s="1"/>
    </row>
    <row r="29">
      <c r="A29" s="3" t="s">
        <v>50</v>
      </c>
      <c r="B29" s="15">
        <f>IFERROR(B26/B9,0)</f>
        <v>-0.007110640648011781</v>
      </c>
      <c r="C29" s="15">
        <f>IFERROR(C26/C9,0)</f>
        <v>-0.007030022330659169</v>
      </c>
      <c r="D29" s="15">
        <f>IFERROR(D26/D9,0)</f>
        <v>-0.007694325434991694</v>
      </c>
      <c r="E29" s="15">
        <f>IFERROR(E26/E9,0)</f>
        <v>-0.00928294022923179</v>
      </c>
      <c r="F29" s="15">
        <f>IFERROR(F26/F9,0)</f>
        <v>-0.008931552587646076</v>
      </c>
      <c r="G29" s="28">
        <f>IFERROR(G26/G9,0)</f>
        <v>-0.007974481658692184</v>
      </c>
      <c r="H29" s="1"/>
    </row>
    <row r="30">
      <c r="A30" s="3"/>
      <c r="B30" s="2"/>
      <c r="C30" s="2"/>
      <c r="D30" s="2"/>
      <c r="E30" s="2"/>
      <c r="F30" s="2"/>
      <c r="G30" s="4"/>
      <c r="H30" s="1"/>
    </row>
    <row r="31">
      <c r="A31" s="5" t="s">
        <v>53</v>
      </c>
      <c r="B31" s="9">
        <f>SUM(B16,B21,B26)-B9</f>
        <v>0</v>
      </c>
      <c r="C31" s="9">
        <f>SUM(C16,C21,C26)-C9</f>
        <v>0</v>
      </c>
      <c r="D31" s="9">
        <f>SUM(D16,D21,D26)-D9</f>
        <v>0</v>
      </c>
      <c r="E31" s="9">
        <f>SUM(E16,E21,E26)-E9</f>
        <v>0</v>
      </c>
      <c r="F31" s="9">
        <f>SUM(F16,F21,F26)-F9</f>
        <v>0</v>
      </c>
      <c r="G31" s="39">
        <f>SUM(G16,G21,G26)-G9</f>
        <v>0</v>
      </c>
      <c r="H31" s="1"/>
    </row>
    <row r="32">
      <c r="A32" s="3" t="s">
        <v>54</v>
      </c>
      <c r="B32" s="2"/>
      <c r="C32" s="2"/>
      <c r="D32" s="2"/>
      <c r="E32" s="2"/>
      <c r="F32" s="2"/>
      <c r="G32" s="4">
        <f>MAX(ABS(C31),ABS(D31),ABS(E31),ABS(F31))</f>
        <v>0</v>
      </c>
      <c r="H32" s="1"/>
    </row>
    <row r="33">
      <c r="A33" s="3"/>
      <c r="B33" s="2"/>
      <c r="C33" s="2"/>
      <c r="D33" s="2"/>
      <c r="E33" s="2"/>
      <c r="F33" s="2"/>
      <c r="G33" s="4"/>
      <c r="H33" s="1" t="s">
        <v>55</v>
      </c>
    </row>
    <row r="34">
      <c r="A34" s="3" t="s">
        <v>56</v>
      </c>
      <c r="B34" s="2"/>
      <c r="C34" s="2"/>
      <c r="D34" s="2">
        <f>D9-C9</f>
        <v>-65.39999999999986</v>
      </c>
      <c r="E34" s="2">
        <f>E9-D9</f>
        <v>-88</v>
      </c>
      <c r="F34" s="2">
        <f>F9-E9</f>
        <v>142.29999999999995</v>
      </c>
      <c r="G34" s="4">
        <f>G9-F9</f>
        <v>56</v>
      </c>
      <c r="H34" s="1"/>
    </row>
    <row r="35">
      <c r="A35" s="3" t="s">
        <v>57</v>
      </c>
      <c r="B35" s="2"/>
      <c r="C35" s="2"/>
      <c r="D35" s="2">
        <f>D16-C16</f>
        <v>-67.30000000000007</v>
      </c>
      <c r="E35" s="2">
        <f>E16-D16</f>
        <v>-77.69999999999982</v>
      </c>
      <c r="F35" s="2">
        <f>F16-E16</f>
        <v>87.79999999999995</v>
      </c>
      <c r="G35" s="4">
        <f>G16-F16</f>
        <v>59.799999999999955</v>
      </c>
      <c r="H35" s="1"/>
    </row>
    <row r="36">
      <c r="A36" s="3" t="s">
        <v>58</v>
      </c>
      <c r="B36" s="2"/>
      <c r="C36" s="2"/>
      <c r="D36" s="2">
        <f>D21-C21</f>
        <v>2.1999999999999886</v>
      </c>
      <c r="E36" s="2">
        <f>E21-D21</f>
        <v>-9.299999999999983</v>
      </c>
      <c r="F36" s="2">
        <f>F21-E21</f>
        <v>55.400000000000006</v>
      </c>
      <c r="G36" s="4">
        <f>G21-F21</f>
        <v>-4.5</v>
      </c>
      <c r="H36" s="1"/>
    </row>
    <row r="37">
      <c r="A37" s="3" t="s">
        <v>59</v>
      </c>
      <c r="B37" s="2"/>
      <c r="C37" s="2"/>
      <c r="D37" s="2">
        <f>D26-C26</f>
        <v>-0.3000000000000007</v>
      </c>
      <c r="E37" s="2">
        <f>E26-D26</f>
        <v>-1</v>
      </c>
      <c r="F37" s="2">
        <f>F26-E26</f>
        <v>-0.8999999999999986</v>
      </c>
      <c r="G37" s="4">
        <f>G26-F26</f>
        <v>0.6999999999999993</v>
      </c>
      <c r="H37" s="1"/>
    </row>
    <row r="38">
      <c r="A38" s="3"/>
      <c r="B38" s="2"/>
      <c r="C38" s="2"/>
      <c r="D38" s="2"/>
      <c r="E38" s="2"/>
      <c r="F38" s="2"/>
      <c r="G38" s="4"/>
      <c r="H38" s="1"/>
    </row>
    <row r="39">
      <c r="A39" s="3"/>
      <c r="B39" s="2"/>
      <c r="C39" s="2"/>
      <c r="D39" s="2"/>
      <c r="E39" s="2"/>
      <c r="F39" s="2"/>
      <c r="G39" s="4"/>
      <c r="H39" s="1"/>
    </row>
    <row r="40">
      <c r="A40" s="3" t="s">
        <v>60</v>
      </c>
      <c r="B40" s="2"/>
      <c r="C40" s="2"/>
      <c r="D40" s="2"/>
      <c r="E40" s="2"/>
      <c r="F40" s="2"/>
      <c r="G40" s="38">
        <f>'Segment - ABL'!G73</f>
        <v>0.0027015793848712555</v>
      </c>
      <c r="H40" s="1"/>
    </row>
    <row r="41">
      <c r="A41" s="3" t="s">
        <v>61</v>
      </c>
      <c r="B41" s="2"/>
      <c r="C41" s="2"/>
      <c r="D41" s="2"/>
      <c r="E41" s="2"/>
      <c r="F41" s="2"/>
      <c r="G41" s="38">
        <f>'Segment - ABL'!G74</f>
        <v>0</v>
      </c>
      <c r="H41" s="1"/>
    </row>
    <row r="42">
      <c r="A42" s="3" t="s">
        <v>62</v>
      </c>
      <c r="B42" s="2"/>
      <c r="C42" s="2"/>
      <c r="D42" s="2"/>
      <c r="E42" s="2"/>
      <c r="F42" s="2"/>
      <c r="G42" s="38">
        <f>'Segment - ABL'!G75</f>
        <v>0</v>
      </c>
      <c r="H42" s="1"/>
    </row>
    <row r="43">
      <c r="A43" s="3" t="s">
        <v>63</v>
      </c>
      <c r="B43" s="2"/>
      <c r="C43" s="2"/>
      <c r="D43" s="2"/>
      <c r="E43" s="2"/>
      <c r="F43" s="2"/>
      <c r="G43" s="28">
        <f>G17</f>
        <v>0.0027015793848712555</v>
      </c>
      <c r="H43" s="1"/>
    </row>
    <row r="44">
      <c r="A44" s="3"/>
      <c r="B44" s="2"/>
      <c r="C44" s="2"/>
      <c r="D44" s="2"/>
      <c r="E44" s="2"/>
      <c r="F44" s="2"/>
      <c r="G44" s="4"/>
      <c r="H44" s="1"/>
    </row>
    <row r="45">
      <c r="A45" s="3" t="s">
        <v>64</v>
      </c>
      <c r="B45" s="2"/>
      <c r="C45" s="2"/>
      <c r="D45" s="2"/>
      <c r="E45" s="2"/>
      <c r="F45" s="2"/>
      <c r="G45" s="38">
        <f>'Segment - AIS'!G10</f>
        <v>0.1716300940438873</v>
      </c>
      <c r="H45" s="1"/>
    </row>
    <row r="46">
      <c r="A46" s="3" t="s">
        <v>61</v>
      </c>
      <c r="B46" s="2"/>
      <c r="C46" s="2"/>
      <c r="D46" s="2"/>
      <c r="E46" s="2"/>
      <c r="F46" s="2"/>
      <c r="G46" s="38">
        <f>'Segment - AIS'!G11</f>
        <v>0</v>
      </c>
      <c r="H46" s="1"/>
    </row>
    <row r="47">
      <c r="A47" s="3" t="s">
        <v>62</v>
      </c>
      <c r="B47" s="2"/>
      <c r="C47" s="2"/>
      <c r="D47" s="2"/>
      <c r="E47" s="2"/>
      <c r="F47" s="2"/>
      <c r="G47" s="38">
        <f>'Segment - AIS'!G12</f>
        <v>0</v>
      </c>
      <c r="H47" s="1"/>
    </row>
    <row r="48">
      <c r="A48" s="3" t="s">
        <v>63</v>
      </c>
      <c r="B48" s="2"/>
      <c r="C48" s="2"/>
      <c r="D48" s="2"/>
      <c r="E48" s="2"/>
      <c r="F48" s="2"/>
      <c r="G48" s="28">
        <f>G22</f>
        <v>0.1716300940438873</v>
      </c>
      <c r="H48" s="1"/>
    </row>
    <row r="49">
      <c r="A49" s="3"/>
      <c r="B49" s="2"/>
      <c r="C49" s="2"/>
      <c r="D49" s="2"/>
      <c r="E49" s="2"/>
      <c r="F49" s="2"/>
      <c r="G49" s="4"/>
      <c r="H49" s="1"/>
    </row>
    <row r="50">
      <c r="A50" s="3" t="s">
        <v>65</v>
      </c>
      <c r="B50" s="2"/>
      <c r="C50" s="2"/>
      <c r="D50" s="2"/>
      <c r="E50" s="2"/>
      <c r="F50" s="2"/>
      <c r="G50" s="28">
        <f>G27</f>
        <v>0.17647058823529416</v>
      </c>
      <c r="H50" s="1"/>
    </row>
    <row r="51">
      <c r="A51" s="3"/>
      <c r="B51" s="2"/>
      <c r="C51" s="2"/>
      <c r="D51" s="2"/>
      <c r="E51" s="2"/>
      <c r="F51" s="2"/>
      <c r="G51" s="4"/>
      <c r="H51" s="1" t="s">
        <v>66</v>
      </c>
    </row>
    <row r="52">
      <c r="A52" s="3"/>
      <c r="B52" s="2"/>
      <c r="C52" s="2"/>
      <c r="D52" s="2"/>
      <c r="E52" s="2"/>
      <c r="F52" s="2"/>
      <c r="G52" s="4"/>
      <c r="H52" s="1"/>
    </row>
    <row r="53">
      <c r="A53" s="3"/>
      <c r="B53" s="2"/>
      <c r="C53" s="2"/>
      <c r="D53" s="2"/>
      <c r="E53" s="2"/>
      <c r="F53" s="2"/>
      <c r="G53" s="4"/>
      <c r="H53" s="1"/>
    </row>
    <row r="54">
      <c r="A54" s="3"/>
      <c r="B54" s="2"/>
      <c r="C54" s="2"/>
      <c r="D54" s="2"/>
      <c r="E54" s="2"/>
      <c r="F54" s="2"/>
      <c r="G54" s="4"/>
      <c r="H54" s="1"/>
    </row>
    <row r="55">
      <c r="A55" s="3"/>
      <c r="B55" s="2"/>
      <c r="C55" s="2"/>
      <c r="D55" s="2"/>
      <c r="E55" s="2"/>
      <c r="F55" s="2"/>
      <c r="G55" s="4"/>
      <c r="H55" s="1"/>
    </row>
    <row r="56">
      <c r="A56" s="3"/>
      <c r="B56" s="2"/>
      <c r="C56" s="2"/>
      <c r="D56" s="2"/>
      <c r="E56" s="2"/>
      <c r="F56" s="2"/>
      <c r="G56" s="4"/>
      <c r="H56" s="1"/>
    </row>
    <row r="57">
      <c r="A57" s="3"/>
      <c r="B57" s="2"/>
      <c r="C57" s="2"/>
      <c r="D57" s="2"/>
      <c r="E57" s="2"/>
      <c r="F57" s="2"/>
      <c r="G57" s="4"/>
      <c r="H57" s="1"/>
    </row>
    <row r="58">
      <c r="A58" s="3"/>
      <c r="B58" s="2"/>
      <c r="C58" s="2"/>
      <c r="D58" s="2"/>
      <c r="E58" s="2"/>
      <c r="F58" s="2"/>
      <c r="G58" s="4"/>
      <c r="H58" s="1"/>
    </row>
    <row r="59">
      <c r="A59" s="3"/>
      <c r="B59" s="2"/>
      <c r="C59" s="2"/>
      <c r="D59" s="2"/>
      <c r="E59" s="2"/>
      <c r="F59" s="2"/>
      <c r="G59" s="4"/>
      <c r="H59" s="1"/>
    </row>
    <row r="60">
      <c r="A60" s="3"/>
      <c r="B60" s="2"/>
      <c r="C60" s="2"/>
      <c r="D60" s="2"/>
      <c r="E60" s="2"/>
      <c r="F60" s="2"/>
      <c r="G60" s="4"/>
      <c r="H60" s="1"/>
    </row>
    <row r="61">
      <c r="A61" s="3"/>
      <c r="B61" s="2"/>
      <c r="C61" s="2"/>
      <c r="D61" s="2"/>
      <c r="E61" s="2"/>
      <c r="F61" s="2"/>
      <c r="G61" s="4"/>
      <c r="H61" s="1"/>
    </row>
    <row r="62">
      <c r="A62" s="3"/>
      <c r="B62" s="2"/>
      <c r="C62" s="2"/>
      <c r="D62" s="2"/>
      <c r="E62" s="2"/>
      <c r="F62" s="2"/>
      <c r="G62" s="4"/>
      <c r="H62" s="1"/>
    </row>
    <row r="63">
      <c r="A63" s="3"/>
      <c r="B63" s="2"/>
      <c r="C63" s="2"/>
      <c r="D63" s="2"/>
      <c r="E63" s="2"/>
      <c r="F63" s="2"/>
      <c r="G63" s="4"/>
      <c r="H63" s="1"/>
    </row>
    <row r="64">
      <c r="A64" s="3"/>
      <c r="B64" s="2"/>
      <c r="C64" s="2"/>
      <c r="D64" s="2"/>
      <c r="E64" s="2"/>
      <c r="F64" s="2"/>
      <c r="G64" s="4"/>
      <c r="H64" s="1"/>
    </row>
    <row r="65">
      <c r="A65" s="3"/>
      <c r="B65" s="2"/>
      <c r="C65" s="2"/>
      <c r="D65" s="2"/>
      <c r="E65" s="2"/>
      <c r="F65" s="2"/>
      <c r="G65" s="4"/>
      <c r="H65" s="1"/>
    </row>
    <row r="66">
      <c r="A66" s="3"/>
      <c r="B66" s="2"/>
      <c r="C66" s="2"/>
      <c r="D66" s="2"/>
      <c r="E66" s="2"/>
      <c r="F66" s="2"/>
      <c r="G66" s="4"/>
      <c r="H66" s="1"/>
    </row>
    <row r="67">
      <c r="A67" s="3"/>
      <c r="B67" s="2"/>
      <c r="C67" s="2"/>
      <c r="D67" s="2"/>
      <c r="E67" s="2"/>
      <c r="F67" s="2"/>
      <c r="G67" s="4"/>
      <c r="H67" s="1"/>
    </row>
    <row r="68">
      <c r="A68" s="3"/>
      <c r="B68" s="2"/>
      <c r="C68" s="2"/>
      <c r="D68" s="2"/>
      <c r="E68" s="2"/>
      <c r="F68" s="2"/>
      <c r="G68" s="4"/>
      <c r="H68" s="1"/>
    </row>
    <row r="69">
      <c r="A69" s="3"/>
      <c r="B69" s="2"/>
      <c r="C69" s="2"/>
      <c r="D69" s="2"/>
      <c r="E69" s="2"/>
      <c r="F69" s="2"/>
      <c r="G69" s="4"/>
      <c r="H69" s="1"/>
    </row>
    <row r="70">
      <c r="A70" s="3"/>
      <c r="B70" s="2"/>
      <c r="C70" s="2"/>
      <c r="D70" s="2"/>
      <c r="E70" s="2"/>
      <c r="F70" s="2"/>
      <c r="G70" s="4"/>
      <c r="H70" s="1"/>
    </row>
    <row r="71">
      <c r="A71" s="3"/>
      <c r="B71" s="2"/>
      <c r="C71" s="2"/>
      <c r="D71" s="2"/>
      <c r="E71" s="2"/>
      <c r="F71" s="2"/>
      <c r="G71" s="4"/>
      <c r="H71" s="1"/>
    </row>
    <row r="72">
      <c r="A72" s="3"/>
      <c r="B72" s="2"/>
      <c r="C72" s="2"/>
      <c r="D72" s="2"/>
      <c r="E72" s="2"/>
      <c r="F72" s="2"/>
      <c r="G72" s="4"/>
      <c r="H72" s="1"/>
    </row>
    <row r="73">
      <c r="A73" s="3"/>
      <c r="B73" s="2"/>
      <c r="C73" s="2"/>
      <c r="D73" s="2"/>
      <c r="E73" s="2"/>
      <c r="F73" s="2"/>
      <c r="G73" s="4"/>
      <c r="H73" s="1"/>
    </row>
    <row r="74">
      <c r="A74" s="3"/>
      <c r="B74" s="2"/>
      <c r="C74" s="2"/>
      <c r="D74" s="2"/>
      <c r="E74" s="2"/>
      <c r="F74" s="2"/>
      <c r="G74" s="4"/>
      <c r="H74" s="1"/>
    </row>
    <row r="75">
      <c r="A75" s="3"/>
      <c r="B75" s="2"/>
      <c r="C75" s="2"/>
      <c r="D75" s="2"/>
      <c r="E75" s="2"/>
      <c r="F75" s="2"/>
      <c r="G75" s="4"/>
      <c r="H75" s="1"/>
    </row>
    <row r="76">
      <c r="A76" s="3"/>
      <c r="B76" s="3"/>
      <c r="C76" s="3"/>
      <c r="D76" s="3"/>
      <c r="E76" s="3"/>
      <c r="F76" s="3"/>
      <c r="G76" s="6"/>
    </row>
    <row r="77">
      <c r="A77" s="3"/>
      <c r="B77" s="3"/>
      <c r="C77" s="3"/>
      <c r="D77" s="3"/>
      <c r="E77" s="3"/>
      <c r="F77" s="3"/>
      <c r="G77" s="6"/>
    </row>
    <row r="78">
      <c r="A78" s="3"/>
      <c r="B78" s="3"/>
      <c r="C78" s="3"/>
      <c r="D78" s="3"/>
      <c r="E78" s="3"/>
      <c r="F78" s="3"/>
      <c r="G78" s="6"/>
    </row>
    <row r="79">
      <c r="A79" s="3"/>
      <c r="B79" s="3"/>
      <c r="C79" s="3"/>
      <c r="D79" s="3"/>
      <c r="E79" s="3"/>
      <c r="F79" s="3"/>
      <c r="G79" s="6"/>
    </row>
    <row r="80">
      <c r="A80" s="3"/>
      <c r="B80" s="3"/>
      <c r="C80" s="3"/>
      <c r="D80" s="3"/>
      <c r="E80" s="3"/>
      <c r="F80" s="3"/>
      <c r="G80" s="6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H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34" customWidth="1"/>
    <col min="2" max="7" width="12.5" customWidth="1"/>
    <col min="8" max="8" width="64" customWidth="1"/>
  </cols>
  <sheetData>
    <row r="1">
      <c r="A1" s="12" t="s">
        <v>0</v>
      </c>
      <c r="B1" s="12" t="s">
        <v>67</v>
      </c>
      <c r="C1" s="12"/>
      <c r="D1" s="12"/>
      <c r="E1" s="12"/>
      <c r="F1" s="12"/>
      <c r="G1" s="12"/>
      <c r="H1" s="1"/>
    </row>
    <row r="2">
      <c r="A2" s="12" t="s">
        <v>1</v>
      </c>
      <c r="B2" s="12" t="s">
        <v>42</v>
      </c>
      <c r="C2" s="12"/>
      <c r="D2" s="12"/>
      <c r="E2" s="12"/>
      <c r="F2" s="12"/>
      <c r="G2" s="12"/>
      <c r="H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</row>
    <row r="6">
      <c r="A6" s="1"/>
      <c r="B6" s="1"/>
      <c r="C6" s="1"/>
      <c r="D6" s="1"/>
      <c r="E6" s="1"/>
      <c r="F6" s="1"/>
      <c r="G6" s="23"/>
      <c r="H6" s="1"/>
    </row>
    <row r="7">
      <c r="A7" s="3"/>
      <c r="B7" s="2"/>
      <c r="C7" s="2"/>
      <c r="D7" s="2"/>
      <c r="E7" s="2"/>
      <c r="F7" s="2"/>
      <c r="G7" s="4"/>
      <c r="H7" s="1"/>
    </row>
    <row r="8">
      <c r="A8" s="3"/>
      <c r="B8" s="2"/>
      <c r="C8" s="2"/>
      <c r="D8" s="2"/>
      <c r="E8" s="2"/>
      <c r="F8" s="2"/>
      <c r="G8" s="4"/>
      <c r="H8" s="1"/>
    </row>
    <row r="9">
      <c r="A9" s="3" t="s">
        <v>68</v>
      </c>
      <c r="B9" s="10">
        <v>2646.8</v>
      </c>
      <c r="C9" s="10">
        <v>702.4</v>
      </c>
      <c r="D9" s="10">
        <v>666.3</v>
      </c>
      <c r="E9" s="10">
        <v>616.7</v>
      </c>
      <c r="F9" s="10">
        <v>690.5</v>
      </c>
      <c r="G9" s="4">
        <f>C9*(1+G67)</f>
        <v>715</v>
      </c>
      <c r="H9" s="1"/>
    </row>
    <row r="10">
      <c r="A10" s="3" t="s">
        <v>69</v>
      </c>
      <c r="B10" s="15"/>
      <c r="C10" s="15"/>
      <c r="D10" s="15"/>
      <c r="E10" s="15"/>
      <c r="F10" s="15"/>
      <c r="G10" s="28">
        <f>IFERROR((1+G13)/((1+G11)*(1+G12))-1,0)</f>
        <v>0.017938496583143504</v>
      </c>
      <c r="H10" s="1"/>
    </row>
    <row r="11">
      <c r="A11" s="3" t="s">
        <v>70</v>
      </c>
      <c r="B11" s="15"/>
      <c r="C11" s="15"/>
      <c r="D11" s="15"/>
      <c r="E11" s="15"/>
      <c r="F11" s="15"/>
      <c r="G11" s="21">
        <v>0</v>
      </c>
      <c r="H11" s="1"/>
    </row>
    <row r="12">
      <c r="A12" s="3" t="s">
        <v>48</v>
      </c>
      <c r="B12" s="15"/>
      <c r="C12" s="15"/>
      <c r="D12" s="15"/>
      <c r="E12" s="15"/>
      <c r="F12" s="15"/>
      <c r="G12" s="21">
        <v>0</v>
      </c>
      <c r="H12" s="1"/>
    </row>
    <row r="13">
      <c r="A13" s="3" t="s">
        <v>63</v>
      </c>
      <c r="B13" s="24">
        <f>IFERROR(B9/Inputs!K91-1,0)</f>
        <v>0.03726927146608161</v>
      </c>
      <c r="C13" s="24">
        <f>IFERROR(C9/Inputs!L91-1,0)</f>
        <v>0.03736523408654557</v>
      </c>
      <c r="D13" s="24">
        <f>IFERROR(D9/Inputs!M91-1,0)</f>
        <v>0.034788010560645954</v>
      </c>
      <c r="E13" s="24">
        <f>IFERROR(E9/Inputs!N91-1,0)</f>
        <v>0.002438231469440888</v>
      </c>
      <c r="F13" s="24">
        <f>IFERROR(F9/Inputs!O91-1,0)</f>
        <v>0.007587917700277336</v>
      </c>
      <c r="G13" s="15">
        <f>G9/C9-1</f>
        <v>0.017938496583143504</v>
      </c>
      <c r="H13" s="1"/>
    </row>
    <row r="14">
      <c r="A14" s="3" t="s">
        <v>71</v>
      </c>
      <c r="B14" s="2"/>
      <c r="C14" s="16">
        <f>C9-Inputs!O91</f>
        <v>17.100000000000023</v>
      </c>
      <c r="D14" s="2">
        <f>D9-C9</f>
        <v>-36.10000000000002</v>
      </c>
      <c r="E14" s="2">
        <f>E9-D9</f>
        <v>-49.59999999999991</v>
      </c>
      <c r="F14" s="2">
        <f>F9-E9</f>
        <v>73.79999999999995</v>
      </c>
      <c r="G14" s="4">
        <f>G9-F9</f>
        <v>24.5</v>
      </c>
      <c r="H14" s="1"/>
    </row>
    <row r="15">
      <c r="A15" s="3" t="s">
        <v>72</v>
      </c>
      <c r="B15" s="2"/>
      <c r="C15" s="2"/>
      <c r="D15" s="2"/>
      <c r="E15" s="2"/>
      <c r="F15" s="2"/>
      <c r="G15" s="4">
        <f>G9-C9</f>
        <v>12.600000000000023</v>
      </c>
      <c r="H15" s="1"/>
    </row>
    <row r="16">
      <c r="A16" s="3"/>
      <c r="B16" s="2"/>
      <c r="C16" s="2"/>
      <c r="D16" s="2"/>
      <c r="E16" s="2"/>
      <c r="F16" s="2"/>
      <c r="G16" s="4"/>
      <c r="H16" s="1"/>
    </row>
    <row r="17">
      <c r="A17" s="3"/>
      <c r="B17" s="2"/>
      <c r="C17" s="2"/>
      <c r="D17" s="2"/>
      <c r="E17" s="2"/>
      <c r="F17" s="2"/>
      <c r="G17" s="4"/>
      <c r="H17" s="1"/>
    </row>
    <row r="18">
      <c r="A18" s="3" t="s">
        <v>73</v>
      </c>
      <c r="B18" s="10">
        <v>411.4</v>
      </c>
      <c r="C18" s="10">
        <v>105.3</v>
      </c>
      <c r="D18" s="10">
        <v>90.4</v>
      </c>
      <c r="E18" s="10">
        <v>70.6</v>
      </c>
      <c r="F18" s="10">
        <v>73.4</v>
      </c>
      <c r="G18" s="4">
        <f>C18*(1+G68)</f>
        <v>99</v>
      </c>
      <c r="H18" s="1"/>
    </row>
    <row r="19">
      <c r="A19" s="3" t="s">
        <v>69</v>
      </c>
      <c r="B19" s="15"/>
      <c r="C19" s="15"/>
      <c r="D19" s="15"/>
      <c r="E19" s="15"/>
      <c r="F19" s="15"/>
      <c r="G19" s="28">
        <f>IFERROR((1+G22)/((1+G20)*(1+G21))-1,0)</f>
        <v>-0.05982905982905984</v>
      </c>
      <c r="H19" s="1"/>
    </row>
    <row r="20">
      <c r="A20" s="3" t="s">
        <v>70</v>
      </c>
      <c r="B20" s="15"/>
      <c r="C20" s="15"/>
      <c r="D20" s="15"/>
      <c r="E20" s="15"/>
      <c r="F20" s="15"/>
      <c r="G20" s="21">
        <v>0</v>
      </c>
      <c r="H20" s="1"/>
    </row>
    <row r="21">
      <c r="A21" s="3" t="s">
        <v>48</v>
      </c>
      <c r="B21" s="15"/>
      <c r="C21" s="15"/>
      <c r="D21" s="15"/>
      <c r="E21" s="15"/>
      <c r="F21" s="15"/>
      <c r="G21" s="21">
        <v>0</v>
      </c>
      <c r="H21" s="1"/>
    </row>
    <row r="22">
      <c r="A22" s="3" t="s">
        <v>63</v>
      </c>
      <c r="B22" s="24">
        <f>IFERROR(B18/Inputs!K92-1,0)</f>
        <v>0.03627204030226694</v>
      </c>
      <c r="C22" s="24">
        <f>IFERROR(C18/Inputs!L92-1,0)</f>
        <v>-0.03923357664233573</v>
      </c>
      <c r="D22" s="24">
        <f>IFERROR(D18/Inputs!M92-1,0)</f>
        <v>-0.15671641791044777</v>
      </c>
      <c r="E22" s="24">
        <f>IFERROR(E18/Inputs!N92-1,0)</f>
        <v>-0.27515400410677626</v>
      </c>
      <c r="F22" s="24">
        <f>IFERROR(F18/Inputs!O92-1,0)</f>
        <v>-0.27684729064039404</v>
      </c>
      <c r="G22" s="15">
        <f>G18/C18-1</f>
        <v>-0.05982905982905984</v>
      </c>
      <c r="H22" s="1"/>
    </row>
    <row r="23">
      <c r="A23" s="3" t="s">
        <v>71</v>
      </c>
      <c r="B23" s="2"/>
      <c r="C23" s="16">
        <f>C18-Inputs!O92</f>
        <v>3.799999999999997</v>
      </c>
      <c r="D23" s="2">
        <f>D18-C18</f>
        <v>-14.899999999999991</v>
      </c>
      <c r="E23" s="2">
        <f>E18-D18</f>
        <v>-19.80000000000001</v>
      </c>
      <c r="F23" s="2">
        <f>F18-E18</f>
        <v>2.8000000000000114</v>
      </c>
      <c r="G23" s="4">
        <f>G18-F18</f>
        <v>25.599999999999994</v>
      </c>
      <c r="H23" s="1"/>
    </row>
    <row r="24">
      <c r="A24" s="3" t="s">
        <v>72</v>
      </c>
      <c r="B24" s="2"/>
      <c r="C24" s="2"/>
      <c r="D24" s="2"/>
      <c r="E24" s="2"/>
      <c r="F24" s="2"/>
      <c r="G24" s="4">
        <f>G18-C18</f>
        <v>-6.299999999999997</v>
      </c>
      <c r="H24" s="1"/>
    </row>
    <row r="25">
      <c r="A25" s="3"/>
      <c r="B25" s="2"/>
      <c r="C25" s="2"/>
      <c r="D25" s="2"/>
      <c r="E25" s="2"/>
      <c r="F25" s="2"/>
      <c r="G25" s="4"/>
      <c r="H25" s="1"/>
    </row>
    <row r="26">
      <c r="A26" s="3"/>
      <c r="B26" s="2"/>
      <c r="C26" s="2"/>
      <c r="D26" s="2"/>
      <c r="E26" s="2"/>
      <c r="F26" s="2"/>
      <c r="G26" s="4"/>
      <c r="H26" s="1"/>
    </row>
    <row r="27">
      <c r="A27" s="3" t="s">
        <v>74</v>
      </c>
      <c r="B27" s="10">
        <v>170.7</v>
      </c>
      <c r="C27" s="10">
        <v>43.4</v>
      </c>
      <c r="D27" s="10">
        <v>46.8</v>
      </c>
      <c r="E27" s="10">
        <v>40.3</v>
      </c>
      <c r="F27" s="10">
        <v>40.4</v>
      </c>
      <c r="G27" s="4">
        <f>C27*(1+G69)</f>
        <v>43</v>
      </c>
      <c r="H27" s="1"/>
    </row>
    <row r="28">
      <c r="A28" s="3" t="s">
        <v>69</v>
      </c>
      <c r="B28" s="15"/>
      <c r="C28" s="15"/>
      <c r="D28" s="15"/>
      <c r="E28" s="15"/>
      <c r="F28" s="15"/>
      <c r="G28" s="28">
        <f>IFERROR((1+G31)/((1+G29)*(1+G30))-1,0)</f>
        <v>-0.009216589861751112</v>
      </c>
      <c r="H28" s="1"/>
    </row>
    <row r="29">
      <c r="A29" s="3" t="s">
        <v>70</v>
      </c>
      <c r="B29" s="15"/>
      <c r="C29" s="15"/>
      <c r="D29" s="15"/>
      <c r="E29" s="15"/>
      <c r="F29" s="15"/>
      <c r="G29" s="21">
        <v>0</v>
      </c>
      <c r="H29" s="1"/>
    </row>
    <row r="30">
      <c r="A30" s="3" t="s">
        <v>48</v>
      </c>
      <c r="B30" s="15"/>
      <c r="C30" s="15"/>
      <c r="D30" s="15"/>
      <c r="E30" s="15"/>
      <c r="F30" s="15"/>
      <c r="G30" s="21">
        <v>0</v>
      </c>
      <c r="H30" s="1"/>
    </row>
    <row r="31">
      <c r="A31" s="3" t="s">
        <v>63</v>
      </c>
      <c r="B31" s="24">
        <f>IFERROR(B27/Inputs!K93-1,0)</f>
        <v>-0.10299527062532854</v>
      </c>
      <c r="C31" s="24">
        <f>IFERROR(C27/Inputs!L93-1,0)</f>
        <v>0.018779342723004522</v>
      </c>
      <c r="D31" s="24">
        <f>IFERROR(D27/Inputs!M93-1,0)</f>
        <v>0.04231625835189301</v>
      </c>
      <c r="E31" s="24">
        <f>IFERROR(E27/Inputs!N93-1,0)</f>
        <v>-0.017073170731707332</v>
      </c>
      <c r="F31" s="24">
        <f>IFERROR(F27/Inputs!O93-1,0)</f>
        <v>-0.024154589371980673</v>
      </c>
      <c r="G31" s="15">
        <f>G27/C27-1</f>
        <v>-0.009216589861751112</v>
      </c>
      <c r="H31" s="1"/>
    </row>
    <row r="32">
      <c r="A32" s="3" t="s">
        <v>71</v>
      </c>
      <c r="B32" s="2"/>
      <c r="C32" s="16">
        <f>C27-Inputs!O93</f>
        <v>2</v>
      </c>
      <c r="D32" s="2">
        <f>D27-C27</f>
        <v>3.3999999999999986</v>
      </c>
      <c r="E32" s="2">
        <f>E27-D27</f>
        <v>-6.5</v>
      </c>
      <c r="F32" s="2">
        <f>F27-E27</f>
        <v>0.10000000000000142</v>
      </c>
      <c r="G32" s="4">
        <f>G27-F27</f>
        <v>2.6000000000000014</v>
      </c>
      <c r="H32" s="1"/>
    </row>
    <row r="33">
      <c r="A33" s="3" t="s">
        <v>72</v>
      </c>
      <c r="B33" s="2"/>
      <c r="C33" s="2"/>
      <c r="D33" s="2"/>
      <c r="E33" s="2"/>
      <c r="F33" s="2"/>
      <c r="G33" s="4">
        <f>G27-C27</f>
        <v>-0.3999999999999986</v>
      </c>
      <c r="H33" s="1"/>
    </row>
    <row r="34">
      <c r="A34" s="3"/>
      <c r="B34" s="2"/>
      <c r="C34" s="2"/>
      <c r="D34" s="2"/>
      <c r="E34" s="2"/>
      <c r="F34" s="2"/>
      <c r="G34" s="4"/>
      <c r="H34" s="1"/>
    </row>
    <row r="35">
      <c r="A35" s="3"/>
      <c r="B35" s="2"/>
      <c r="C35" s="2"/>
      <c r="D35" s="2"/>
      <c r="E35" s="2"/>
      <c r="F35" s="2"/>
      <c r="G35" s="4"/>
      <c r="H35" s="1"/>
    </row>
    <row r="36">
      <c r="A36" s="3" t="s">
        <v>75</v>
      </c>
      <c r="B36" s="10">
        <v>156.7</v>
      </c>
      <c r="C36" s="10">
        <v>52.9</v>
      </c>
      <c r="D36" s="10">
        <v>39.9</v>
      </c>
      <c r="E36" s="10">
        <v>40.7</v>
      </c>
      <c r="F36" s="10">
        <v>46.3</v>
      </c>
      <c r="G36" s="4">
        <f>C36*(1+G70)</f>
        <v>56.00000000000001</v>
      </c>
      <c r="H36" s="1"/>
    </row>
    <row r="37">
      <c r="A37" s="3" t="s">
        <v>69</v>
      </c>
      <c r="B37" s="15"/>
      <c r="C37" s="15"/>
      <c r="D37" s="15"/>
      <c r="E37" s="15"/>
      <c r="F37" s="15"/>
      <c r="G37" s="28">
        <f>IFERROR((1+G40)/((1+G38)*(1+G39))-1,0)</f>
        <v>0.05860113421550106</v>
      </c>
      <c r="H37" s="1"/>
    </row>
    <row r="38">
      <c r="A38" s="3" t="s">
        <v>70</v>
      </c>
      <c r="B38" s="15"/>
      <c r="C38" s="15"/>
      <c r="D38" s="15"/>
      <c r="E38" s="15"/>
      <c r="F38" s="15"/>
      <c r="G38" s="21">
        <v>0</v>
      </c>
      <c r="H38" s="1"/>
    </row>
    <row r="39">
      <c r="A39" s="3" t="s">
        <v>48</v>
      </c>
      <c r="B39" s="15"/>
      <c r="C39" s="15"/>
      <c r="D39" s="15"/>
      <c r="E39" s="15"/>
      <c r="F39" s="15"/>
      <c r="G39" s="21">
        <v>0</v>
      </c>
      <c r="H39" s="1"/>
    </row>
    <row r="40">
      <c r="A40" s="3" t="s">
        <v>63</v>
      </c>
      <c r="B40" s="24">
        <f>IFERROR(B36/Inputs!K94-1,0)</f>
        <v>-0.23895094706168052</v>
      </c>
      <c r="C40" s="24">
        <f>IFERROR(C36/Inputs!L94-1,0)</f>
        <v>-0.19604863221884494</v>
      </c>
      <c r="D40" s="24">
        <f>IFERROR(D36/Inputs!M94-1,0)</f>
        <v>0.2201834862385319</v>
      </c>
      <c r="E40" s="24">
        <f>IFERROR(E36/Inputs!N94-1,0)</f>
        <v>0.1432584269662922</v>
      </c>
      <c r="F40" s="24">
        <f>IFERROR(F36/Inputs!O94-1,0)</f>
        <v>0.3042253521126759</v>
      </c>
      <c r="G40" s="15">
        <f>G36/C36-1</f>
        <v>0.05860113421550106</v>
      </c>
      <c r="H40" s="1"/>
    </row>
    <row r="41">
      <c r="A41" s="3" t="s">
        <v>71</v>
      </c>
      <c r="B41" s="2"/>
      <c r="C41" s="16">
        <f>C36-Inputs!O94</f>
        <v>17.4</v>
      </c>
      <c r="D41" s="2">
        <f>D36-C36</f>
        <v>-13</v>
      </c>
      <c r="E41" s="2">
        <f>E36-D36</f>
        <v>0.8000000000000043</v>
      </c>
      <c r="F41" s="2">
        <f>F36-E36</f>
        <v>5.599999999999994</v>
      </c>
      <c r="G41" s="4">
        <f>G36-F36</f>
        <v>9.70000000000001</v>
      </c>
      <c r="H41" s="1"/>
    </row>
    <row r="42">
      <c r="A42" s="3" t="s">
        <v>72</v>
      </c>
      <c r="B42" s="2"/>
      <c r="C42" s="2"/>
      <c r="D42" s="2"/>
      <c r="E42" s="2"/>
      <c r="F42" s="2"/>
      <c r="G42" s="4">
        <f>G36-C36</f>
        <v>3.1000000000000085</v>
      </c>
      <c r="H42" s="1"/>
    </row>
    <row r="43">
      <c r="A43" s="3"/>
      <c r="B43" s="2"/>
      <c r="C43" s="2"/>
      <c r="D43" s="2"/>
      <c r="E43" s="2"/>
      <c r="F43" s="2"/>
      <c r="G43" s="4"/>
      <c r="H43" s="1"/>
    </row>
    <row r="44">
      <c r="A44" s="3"/>
      <c r="B44" s="2"/>
      <c r="C44" s="2"/>
      <c r="D44" s="2"/>
      <c r="E44" s="2"/>
      <c r="F44" s="2"/>
      <c r="G44" s="4"/>
      <c r="H44" s="1"/>
    </row>
    <row r="45">
      <c r="A45" s="3" t="s">
        <v>76</v>
      </c>
      <c r="B45" s="10">
        <v>226.6</v>
      </c>
      <c r="C45" s="10">
        <v>58.4</v>
      </c>
      <c r="D45" s="10">
        <v>51.7</v>
      </c>
      <c r="E45" s="10">
        <v>49.1</v>
      </c>
      <c r="F45" s="10">
        <v>54.6</v>
      </c>
      <c r="G45" s="4">
        <f>C45*(1+G71)</f>
        <v>52</v>
      </c>
      <c r="H45" s="1"/>
    </row>
    <row r="46">
      <c r="A46" s="3" t="s">
        <v>69</v>
      </c>
      <c r="B46" s="15"/>
      <c r="C46" s="15"/>
      <c r="D46" s="15"/>
      <c r="E46" s="15"/>
      <c r="F46" s="15"/>
      <c r="G46" s="28">
        <f>IFERROR((1+G49)/((1+G47)*(1+G48))-1,0)</f>
        <v>-0.1095890410958904</v>
      </c>
      <c r="H46" s="1"/>
    </row>
    <row r="47">
      <c r="A47" s="3" t="s">
        <v>70</v>
      </c>
      <c r="B47" s="15"/>
      <c r="C47" s="15"/>
      <c r="D47" s="15"/>
      <c r="E47" s="15"/>
      <c r="F47" s="15"/>
      <c r="G47" s="21">
        <v>0</v>
      </c>
      <c r="H47" s="1"/>
    </row>
    <row r="48">
      <c r="A48" s="3" t="s">
        <v>48</v>
      </c>
      <c r="B48" s="15"/>
      <c r="C48" s="15"/>
      <c r="D48" s="15"/>
      <c r="E48" s="15"/>
      <c r="F48" s="15"/>
      <c r="G48" s="21">
        <v>0</v>
      </c>
      <c r="H48" s="1"/>
    </row>
    <row r="49">
      <c r="A49" s="3" t="s">
        <v>63</v>
      </c>
      <c r="B49" s="24">
        <f>IFERROR(B45/Inputs!K95-1,0)</f>
        <v>-0.008315098468271387</v>
      </c>
      <c r="C49" s="24">
        <f>IFERROR(C45/Inputs!L95-1,0)</f>
        <v>-0.025041736227045086</v>
      </c>
      <c r="D49" s="24">
        <f>IFERROR(D45/Inputs!M95-1,0)</f>
        <v>-0.09773123909249559</v>
      </c>
      <c r="E49" s="24">
        <f>IFERROR(E45/Inputs!N95-1,0)</f>
        <v>-0.04474708171206221</v>
      </c>
      <c r="F49" s="24">
        <f>IFERROR(F45/Inputs!O95-1,0)</f>
        <v>-0.08235294117647052</v>
      </c>
      <c r="G49" s="15">
        <f>G45/C45-1</f>
        <v>-0.1095890410958904</v>
      </c>
      <c r="H49" s="1"/>
    </row>
    <row r="50">
      <c r="A50" s="3" t="s">
        <v>71</v>
      </c>
      <c r="B50" s="2"/>
      <c r="C50" s="16">
        <f>C45-Inputs!O95</f>
        <v>-1.1000000000000014</v>
      </c>
      <c r="D50" s="2">
        <f>D45-C45</f>
        <v>-6.699999999999996</v>
      </c>
      <c r="E50" s="2">
        <f>E45-D45</f>
        <v>-2.6000000000000014</v>
      </c>
      <c r="F50" s="2">
        <f>F45-E45</f>
        <v>5.5</v>
      </c>
      <c r="G50" s="4">
        <f>G45-F45</f>
        <v>-2.6000000000000014</v>
      </c>
      <c r="H50" s="1"/>
    </row>
    <row r="51">
      <c r="A51" s="3" t="s">
        <v>72</v>
      </c>
      <c r="B51" s="2"/>
      <c r="C51" s="2"/>
      <c r="D51" s="2"/>
      <c r="E51" s="2"/>
      <c r="F51" s="2"/>
      <c r="G51" s="4">
        <f>G45-C45</f>
        <v>-6.399999999999999</v>
      </c>
      <c r="H51" s="1"/>
    </row>
    <row r="52">
      <c r="A52" s="3"/>
      <c r="B52" s="2"/>
      <c r="C52" s="2"/>
      <c r="D52" s="2"/>
      <c r="E52" s="2"/>
      <c r="F52" s="2"/>
      <c r="G52" s="4"/>
      <c r="H52" s="1"/>
    </row>
    <row r="53">
      <c r="A53" s="3"/>
      <c r="B53" s="2"/>
      <c r="C53" s="2"/>
      <c r="D53" s="2"/>
      <c r="E53" s="2"/>
      <c r="F53" s="2"/>
      <c r="G53" s="4"/>
      <c r="H53" s="1"/>
    </row>
    <row r="54">
      <c r="A54" s="3"/>
      <c r="B54" s="2"/>
      <c r="C54" s="2"/>
      <c r="D54" s="2"/>
      <c r="E54" s="2"/>
      <c r="F54" s="2"/>
      <c r="G54" s="4"/>
      <c r="H54" s="1"/>
    </row>
    <row r="55">
      <c r="A55" s="5" t="s">
        <v>77</v>
      </c>
      <c r="B55" s="9">
        <f>SUM(B9,B18,B27,B36,B45)</f>
        <v>3612.2000000000003</v>
      </c>
      <c r="C55" s="9">
        <f>SUM(C9,C18,C27,C36,C45)</f>
        <v>962.4</v>
      </c>
      <c r="D55" s="9">
        <f>SUM(D9,D18,D27,D36,D45)</f>
        <v>895.0999999999999</v>
      </c>
      <c r="E55" s="9">
        <f>SUM(E9,E18,E27,E36,E45)</f>
        <v>817.4000000000001</v>
      </c>
      <c r="F55" s="9">
        <f>SUM(F9,F18,F27,F36,F45)</f>
        <v>905.2</v>
      </c>
      <c r="G55" s="39">
        <f>SUM(G9,G18,G27,G36,G45)</f>
        <v>965</v>
      </c>
      <c r="H55" s="1"/>
    </row>
    <row r="56">
      <c r="A56" s="3" t="s">
        <v>63</v>
      </c>
      <c r="B56" s="24">
        <f>IFERROR(B55/SUM(Inputs!K91:K95)-1,0)</f>
        <v>0.01085800638047818</v>
      </c>
      <c r="C56" s="24">
        <f>IFERROR(C55/SUM(Inputs!L91:L95)-1,0)</f>
        <v>0.007748691099476401</v>
      </c>
      <c r="D56" s="24">
        <f>IFERROR(D55/SUM(Inputs!M91:M95)-1,0)</f>
        <v>0.01027088036117374</v>
      </c>
      <c r="E56" s="24">
        <f>IFERROR(E55/SUM(Inputs!N91:N95)-1,0)</f>
        <v>-0.02759933380918378</v>
      </c>
      <c r="F56" s="24">
        <f>IFERROR(F55/SUM(Inputs!O91:O95)-1,0)</f>
        <v>-0.019497400346620286</v>
      </c>
      <c r="G56" s="28">
        <f>G55/C55-1</f>
        <v>0.0027015793848712555</v>
      </c>
      <c r="H56" s="1"/>
    </row>
    <row r="57">
      <c r="A57" s="3" t="s">
        <v>71</v>
      </c>
      <c r="B57" s="2"/>
      <c r="C57" s="16">
        <f>C55-SUM(Inputs!O91:O95)</f>
        <v>39.200000000000045</v>
      </c>
      <c r="D57" s="2">
        <f>D55-C55</f>
        <v>-67.30000000000007</v>
      </c>
      <c r="E57" s="2">
        <f>E55-D55</f>
        <v>-77.69999999999982</v>
      </c>
      <c r="F57" s="2">
        <f>F55-E55</f>
        <v>87.79999999999995</v>
      </c>
      <c r="G57" s="4">
        <f>G55-F55</f>
        <v>59.799999999999955</v>
      </c>
      <c r="H57" s="1"/>
    </row>
    <row r="58">
      <c r="A58" s="3"/>
      <c r="B58" s="2"/>
      <c r="C58" s="2"/>
      <c r="D58" s="2"/>
      <c r="E58" s="2"/>
      <c r="F58" s="2"/>
      <c r="G58" s="4"/>
      <c r="H58" s="1"/>
    </row>
    <row r="59">
      <c r="A59" s="5" t="s">
        <v>78</v>
      </c>
      <c r="B59" s="26">
        <v>590.6</v>
      </c>
      <c r="C59" s="26">
        <v>155.9</v>
      </c>
      <c r="D59" s="26">
        <v>149</v>
      </c>
      <c r="E59" s="26">
        <v>125.1</v>
      </c>
      <c r="F59" s="26">
        <v>160.6</v>
      </c>
      <c r="G59" s="39">
        <f>G55*G60</f>
        <v>170.80499999999998</v>
      </c>
      <c r="H59" s="1"/>
    </row>
    <row r="60">
      <c r="A60" s="3" t="s">
        <v>79</v>
      </c>
      <c r="B60" s="15">
        <f>B59/B55</f>
        <v>0.1635014672498754</v>
      </c>
      <c r="C60" s="15">
        <f>C59/C55</f>
        <v>0.16199085619285122</v>
      </c>
      <c r="D60" s="15">
        <f>D59/D55</f>
        <v>0.16646184783823037</v>
      </c>
      <c r="E60" s="15">
        <f>E59/E55</f>
        <v>0.1530462441888916</v>
      </c>
      <c r="F60" s="15">
        <f>F59/F55</f>
        <v>0.17741935483870966</v>
      </c>
      <c r="G60" s="21">
        <v>0.177</v>
      </c>
      <c r="H60" s="1"/>
    </row>
    <row r="61">
      <c r="A61" s="3" t="s">
        <v>80</v>
      </c>
      <c r="B61" s="2"/>
      <c r="C61" s="2"/>
      <c r="D61" s="2"/>
      <c r="E61" s="2"/>
      <c r="F61" s="2"/>
      <c r="G61" s="4">
        <f>(G60-F60)*10000</f>
        <v>-4.19354838709668</v>
      </c>
      <c r="H61" s="1"/>
    </row>
    <row r="62">
      <c r="A62" s="5" t="s">
        <v>81</v>
      </c>
      <c r="B62" s="9"/>
      <c r="C62" s="9"/>
      <c r="D62" s="9"/>
      <c r="E62" s="9"/>
      <c r="F62" s="26">
        <v>164.6</v>
      </c>
      <c r="G62" s="39">
        <f>G59+G63</f>
        <v>174.80499999999998</v>
      </c>
      <c r="H62" s="1"/>
    </row>
    <row r="63">
      <c r="A63" s="3" t="s">
        <v>82</v>
      </c>
      <c r="B63" s="2"/>
      <c r="C63" s="2"/>
      <c r="D63" s="2"/>
      <c r="E63" s="2"/>
      <c r="F63" s="2"/>
      <c r="G63" s="22">
        <v>4</v>
      </c>
      <c r="H63" s="1"/>
    </row>
    <row r="64">
      <c r="A64" s="3"/>
      <c r="B64" s="2"/>
      <c r="C64" s="2"/>
      <c r="D64" s="2"/>
      <c r="E64" s="2"/>
      <c r="F64" s="2"/>
      <c r="G64" s="4"/>
      <c r="H64" s="1" t="s">
        <v>83</v>
      </c>
    </row>
    <row r="65">
      <c r="A65" s="3" t="s">
        <v>84</v>
      </c>
      <c r="B65" s="2"/>
      <c r="C65" s="2"/>
      <c r="D65" s="2"/>
      <c r="E65" s="2"/>
      <c r="F65" s="15">
        <f>F62/F55</f>
        <v>0.1818382677861246</v>
      </c>
      <c r="G65" s="28">
        <f>G62/G55</f>
        <v>0.18114507772020724</v>
      </c>
      <c r="H65" s="1"/>
    </row>
    <row r="66">
      <c r="A66" s="3" t="s">
        <v>85</v>
      </c>
      <c r="B66" s="2"/>
      <c r="C66" s="2"/>
      <c r="D66" s="2"/>
      <c r="E66" s="2"/>
      <c r="F66" s="2"/>
      <c r="G66" s="4">
        <f>(G65-F65)*10000</f>
        <v>-6.931900659173651</v>
      </c>
      <c r="H66" s="1"/>
    </row>
    <row r="67">
      <c r="A67" s="3" t="s">
        <v>86</v>
      </c>
      <c r="B67" s="2"/>
      <c r="C67" s="2"/>
      <c r="D67" s="2"/>
      <c r="E67" s="2"/>
      <c r="F67" s="2"/>
      <c r="G67" s="21">
        <v>0.017938496583143504</v>
      </c>
      <c r="H67" s="1"/>
    </row>
    <row r="68">
      <c r="A68" s="3" t="s">
        <v>87</v>
      </c>
      <c r="B68" s="2"/>
      <c r="C68" s="2"/>
      <c r="D68" s="2"/>
      <c r="E68" s="2"/>
      <c r="F68" s="2"/>
      <c r="G68" s="21">
        <v>-0.05982905982905984</v>
      </c>
      <c r="H68" s="1"/>
    </row>
    <row r="69">
      <c r="A69" s="3" t="s">
        <v>88</v>
      </c>
      <c r="B69" s="2"/>
      <c r="C69" s="2"/>
      <c r="D69" s="2"/>
      <c r="E69" s="2"/>
      <c r="F69" s="2"/>
      <c r="G69" s="21">
        <v>-0.009216589861751112</v>
      </c>
      <c r="H69" s="1"/>
    </row>
    <row r="70">
      <c r="A70" s="3" t="s">
        <v>89</v>
      </c>
      <c r="B70" s="2"/>
      <c r="C70" s="2"/>
      <c r="D70" s="2"/>
      <c r="E70" s="2"/>
      <c r="F70" s="2"/>
      <c r="G70" s="21">
        <v>0.05860113421550106</v>
      </c>
      <c r="H70" s="1"/>
    </row>
    <row r="71">
      <c r="A71" s="3" t="s">
        <v>90</v>
      </c>
      <c r="B71" s="2"/>
      <c r="C71" s="2"/>
      <c r="D71" s="2"/>
      <c r="E71" s="2"/>
      <c r="F71" s="2"/>
      <c r="G71" s="21">
        <v>-0.1095890410958904</v>
      </c>
      <c r="H71" s="1"/>
    </row>
    <row r="72">
      <c r="A72" s="3"/>
      <c r="B72" s="2"/>
      <c r="C72" s="2"/>
      <c r="D72" s="2"/>
      <c r="E72" s="2"/>
      <c r="F72" s="2"/>
      <c r="G72" s="4"/>
      <c r="H72" s="1"/>
    </row>
    <row r="73">
      <c r="A73" s="3" t="s">
        <v>91</v>
      </c>
      <c r="B73" s="2"/>
      <c r="C73" s="2"/>
      <c r="D73" s="2"/>
      <c r="E73" s="2"/>
      <c r="F73" s="2"/>
      <c r="G73" s="28">
        <f>(1+G76)/((1+G74)*(1+G75))-1</f>
        <v>0.0027015793848712555</v>
      </c>
      <c r="H73" s="1"/>
    </row>
    <row r="74">
      <c r="A74" s="3" t="s">
        <v>92</v>
      </c>
      <c r="B74" s="2"/>
      <c r="C74" s="2"/>
      <c r="D74" s="2"/>
      <c r="E74" s="2"/>
      <c r="F74" s="2"/>
      <c r="G74" s="38">
        <f>'Revenue summary'!G13</f>
        <v>0</v>
      </c>
      <c r="H74" s="1"/>
    </row>
    <row r="75">
      <c r="A75" s="3" t="s">
        <v>93</v>
      </c>
      <c r="B75" s="2"/>
      <c r="C75" s="2"/>
      <c r="D75" s="2"/>
      <c r="E75" s="2"/>
      <c r="F75" s="2"/>
      <c r="G75" s="38">
        <f>'Revenue summary'!G14</f>
        <v>0</v>
      </c>
      <c r="H75" s="1"/>
    </row>
    <row r="76">
      <c r="A76" s="3" t="s">
        <v>94</v>
      </c>
      <c r="B76" s="3"/>
      <c r="C76" s="3"/>
      <c r="D76" s="3"/>
      <c r="E76" s="3"/>
      <c r="F76" s="3"/>
      <c r="G76" s="28">
        <f>G56</f>
        <v>0.0027015793848712555</v>
      </c>
    </row>
    <row r="77">
      <c r="A77" s="3"/>
      <c r="B77" s="3"/>
      <c r="C77" s="3"/>
      <c r="D77" s="3"/>
      <c r="E77" s="3"/>
      <c r="F77" s="3"/>
      <c r="G77" s="6"/>
    </row>
    <row r="78">
      <c r="A78" s="3"/>
      <c r="B78" s="3"/>
      <c r="C78" s="3"/>
      <c r="D78" s="3"/>
      <c r="E78" s="3"/>
      <c r="F78" s="3"/>
      <c r="G78" s="6"/>
    </row>
    <row r="79">
      <c r="A79" s="3"/>
      <c r="B79" s="3"/>
      <c r="C79" s="3"/>
      <c r="D79" s="3"/>
      <c r="E79" s="3"/>
      <c r="F79" s="3"/>
      <c r="G79" s="6"/>
    </row>
    <row r="80">
      <c r="A80" s="3"/>
      <c r="B80" s="3"/>
      <c r="C80" s="3"/>
      <c r="D80" s="3"/>
      <c r="E80" s="3"/>
      <c r="F80" s="3"/>
      <c r="G80" s="6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H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34" customWidth="1"/>
    <col min="2" max="7" width="12.5" customWidth="1"/>
    <col min="8" max="8" width="64" customWidth="1"/>
  </cols>
  <sheetData>
    <row r="1">
      <c r="A1" s="12" t="s">
        <v>0</v>
      </c>
      <c r="B1" s="12" t="s">
        <v>95</v>
      </c>
      <c r="C1" s="12"/>
      <c r="D1" s="12"/>
      <c r="E1" s="12"/>
      <c r="F1" s="12"/>
      <c r="G1" s="12"/>
      <c r="H1" s="1"/>
    </row>
    <row r="2">
      <c r="A2" s="12" t="s">
        <v>1</v>
      </c>
      <c r="B2" s="12" t="s">
        <v>42</v>
      </c>
      <c r="C2" s="12"/>
      <c r="D2" s="12"/>
      <c r="E2" s="12"/>
      <c r="F2" s="12"/>
      <c r="G2" s="12"/>
      <c r="H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</row>
    <row r="6">
      <c r="A6" s="1"/>
      <c r="B6" s="1"/>
      <c r="C6" s="1"/>
      <c r="D6" s="1"/>
      <c r="E6" s="1"/>
      <c r="F6" s="1"/>
      <c r="G6" s="23"/>
      <c r="H6" s="1"/>
    </row>
    <row r="7">
      <c r="A7" s="3"/>
      <c r="B7" s="2"/>
      <c r="C7" s="2"/>
      <c r="D7" s="2"/>
      <c r="E7" s="2"/>
      <c r="F7" s="2"/>
      <c r="G7" s="4"/>
      <c r="H7" s="1"/>
    </row>
    <row r="8">
      <c r="A8" s="3"/>
      <c r="B8" s="2"/>
      <c r="C8" s="2"/>
      <c r="D8" s="2"/>
      <c r="E8" s="2"/>
      <c r="F8" s="2"/>
      <c r="G8" s="4"/>
      <c r="H8" s="1"/>
    </row>
    <row r="9">
      <c r="A9" s="5" t="s">
        <v>96</v>
      </c>
      <c r="B9" s="26">
        <v>764.3</v>
      </c>
      <c r="C9" s="26">
        <v>255.2</v>
      </c>
      <c r="D9" s="26">
        <v>257.4</v>
      </c>
      <c r="E9" s="26">
        <v>248.1</v>
      </c>
      <c r="F9" s="26">
        <v>303.5</v>
      </c>
      <c r="G9" s="39">
        <f>C9*(1+G32)</f>
        <v>299</v>
      </c>
      <c r="H9" s="1"/>
    </row>
    <row r="10">
      <c r="A10" s="3" t="s">
        <v>97</v>
      </c>
      <c r="B10" s="15"/>
      <c r="C10" s="15"/>
      <c r="D10" s="15"/>
      <c r="E10" s="15"/>
      <c r="F10" s="15"/>
      <c r="G10" s="28">
        <f>(1+G13)/((1+G11)*(1+G12))-1</f>
        <v>0.1716300940438873</v>
      </c>
      <c r="H10" s="1"/>
    </row>
    <row r="11">
      <c r="A11" s="3" t="s">
        <v>98</v>
      </c>
      <c r="B11" s="15"/>
      <c r="C11" s="15"/>
      <c r="D11" s="15"/>
      <c r="E11" s="15"/>
      <c r="F11" s="15"/>
      <c r="G11" s="21">
        <v>0</v>
      </c>
      <c r="H11" s="1"/>
    </row>
    <row r="12">
      <c r="A12" s="3" t="s">
        <v>99</v>
      </c>
      <c r="B12" s="15"/>
      <c r="C12" s="15"/>
      <c r="D12" s="15"/>
      <c r="E12" s="15"/>
      <c r="F12" s="15"/>
      <c r="G12" s="21">
        <v>0</v>
      </c>
      <c r="H12" s="1"/>
    </row>
    <row r="13">
      <c r="A13" s="3" t="s">
        <v>63</v>
      </c>
      <c r="B13" s="24">
        <f>IFERROR(B9/Inputs!K96-1,0)</f>
        <v>1.6183624528948268</v>
      </c>
      <c r="C13" s="24">
        <f>IFERROR(C9/Inputs!L96-1,0)</f>
        <v>2.041716328963051</v>
      </c>
      <c r="D13" s="24">
        <f>IFERROR(D9/Inputs!M96-1,0)</f>
        <v>2.5020408163265304</v>
      </c>
      <c r="E13" s="24">
        <f>IFERROR(E9/Inputs!N96-1,0)</f>
        <v>0.44664723032069964</v>
      </c>
      <c r="F13" s="24">
        <f>IFERROR(F9/Inputs!O96-1,0)</f>
        <v>0.14918591442635365</v>
      </c>
      <c r="G13" s="28">
        <f>G9/C9-1</f>
        <v>0.1716300940438873</v>
      </c>
      <c r="H13" s="1"/>
    </row>
    <row r="14">
      <c r="A14" s="3" t="s">
        <v>71</v>
      </c>
      <c r="B14" s="2"/>
      <c r="C14" s="16">
        <f>C9-Inputs!O96</f>
        <v>-8.900000000000034</v>
      </c>
      <c r="D14" s="2">
        <f>D9-C9</f>
        <v>2.1999999999999886</v>
      </c>
      <c r="E14" s="2">
        <f>E9-D9</f>
        <v>-9.299999999999983</v>
      </c>
      <c r="F14" s="2">
        <f>F9-E9</f>
        <v>55.400000000000006</v>
      </c>
      <c r="G14" s="4">
        <f>G9-F9</f>
        <v>-4.5</v>
      </c>
      <c r="H14" s="1"/>
    </row>
    <row r="15">
      <c r="A15" s="3" t="s">
        <v>72</v>
      </c>
      <c r="B15" s="2"/>
      <c r="C15" s="2"/>
      <c r="D15" s="2"/>
      <c r="E15" s="2"/>
      <c r="F15" s="2"/>
      <c r="G15" s="4">
        <f>G9-C9</f>
        <v>43.80000000000001</v>
      </c>
      <c r="H15" s="1"/>
    </row>
    <row r="16">
      <c r="A16" s="3"/>
      <c r="B16" s="2"/>
      <c r="C16" s="2"/>
      <c r="D16" s="2"/>
      <c r="E16" s="2"/>
      <c r="F16" s="2"/>
      <c r="G16" s="4"/>
      <c r="H16" s="1"/>
    </row>
    <row r="17">
      <c r="A17" s="3" t="s">
        <v>100</v>
      </c>
      <c r="B17" s="2"/>
      <c r="C17" s="2"/>
      <c r="D17" s="2"/>
      <c r="E17" s="2"/>
      <c r="F17" s="2"/>
      <c r="G17" s="4"/>
      <c r="H17" s="1"/>
    </row>
    <row r="18">
      <c r="A18" s="3" t="s">
        <v>101</v>
      </c>
      <c r="B18" s="2"/>
      <c r="C18" s="2"/>
      <c r="D18" s="2"/>
      <c r="E18" s="2"/>
      <c r="F18" s="2"/>
      <c r="G18" s="4"/>
      <c r="H18" s="1"/>
    </row>
    <row r="19">
      <c r="A19" s="3" t="s">
        <v>102</v>
      </c>
      <c r="B19" s="2"/>
      <c r="C19" s="2"/>
      <c r="D19" s="2"/>
      <c r="E19" s="2"/>
      <c r="F19" s="2"/>
      <c r="G19" s="4"/>
      <c r="H19" s="1"/>
    </row>
    <row r="20">
      <c r="A20" s="3" t="s">
        <v>103</v>
      </c>
      <c r="B20" s="2"/>
      <c r="C20" s="2"/>
      <c r="D20" s="2"/>
      <c r="E20" s="2"/>
      <c r="F20" s="2"/>
      <c r="G20" s="4"/>
      <c r="H20" s="1"/>
    </row>
    <row r="21">
      <c r="A21" s="3"/>
      <c r="B21" s="2"/>
      <c r="C21" s="2"/>
      <c r="D21" s="2"/>
      <c r="E21" s="2"/>
      <c r="F21" s="2"/>
      <c r="G21" s="4"/>
      <c r="H21" s="1"/>
    </row>
    <row r="22">
      <c r="A22" s="3"/>
      <c r="B22" s="2"/>
      <c r="C22" s="2"/>
      <c r="D22" s="2"/>
      <c r="E22" s="2"/>
      <c r="F22" s="2"/>
      <c r="G22" s="4"/>
      <c r="H22" s="1"/>
    </row>
    <row r="23">
      <c r="A23" s="5" t="s">
        <v>78</v>
      </c>
      <c r="B23" s="26">
        <v>76.1</v>
      </c>
      <c r="C23" s="26">
        <v>25.4</v>
      </c>
      <c r="D23" s="26">
        <v>37</v>
      </c>
      <c r="E23" s="26">
        <v>28.3</v>
      </c>
      <c r="F23" s="26">
        <v>56.5</v>
      </c>
      <c r="G23" s="39">
        <f>G9*G24</f>
        <v>53.82</v>
      </c>
      <c r="H23" s="1"/>
    </row>
    <row r="24">
      <c r="A24" s="3" t="s">
        <v>79</v>
      </c>
      <c r="B24" s="15">
        <f>B23/B9</f>
        <v>0.09956823236948842</v>
      </c>
      <c r="C24" s="15">
        <f>C23/C9</f>
        <v>0.09952978056426331</v>
      </c>
      <c r="D24" s="15">
        <f>D23/D9</f>
        <v>0.14374514374514374</v>
      </c>
      <c r="E24" s="15">
        <f>E23/E9</f>
        <v>0.11406690850463523</v>
      </c>
      <c r="F24" s="15">
        <f>F23/F9</f>
        <v>0.18616144975288304</v>
      </c>
      <c r="G24" s="21">
        <v>0.18</v>
      </c>
      <c r="H24" s="1"/>
    </row>
    <row r="25">
      <c r="A25" s="3" t="s">
        <v>104</v>
      </c>
      <c r="B25" s="2"/>
      <c r="C25" s="2"/>
      <c r="D25" s="2"/>
      <c r="E25" s="2"/>
      <c r="F25" s="2"/>
      <c r="G25" s="4">
        <f>(G24-F24)*10000</f>
        <v>-61.61449752883047</v>
      </c>
      <c r="H25" s="1"/>
    </row>
    <row r="26">
      <c r="A26" s="3"/>
      <c r="B26" s="2"/>
      <c r="C26" s="2"/>
      <c r="D26" s="2"/>
      <c r="E26" s="2"/>
      <c r="F26" s="2"/>
      <c r="G26" s="4"/>
      <c r="H26" s="1"/>
    </row>
    <row r="27">
      <c r="A27" s="5" t="s">
        <v>81</v>
      </c>
      <c r="B27" s="9"/>
      <c r="C27" s="9"/>
      <c r="D27" s="9"/>
      <c r="E27" s="9"/>
      <c r="F27" s="26">
        <v>76.3</v>
      </c>
      <c r="G27" s="39">
        <f>G9*G28</f>
        <v>74.75</v>
      </c>
      <c r="H27" s="1"/>
    </row>
    <row r="28">
      <c r="A28" s="3" t="s">
        <v>105</v>
      </c>
      <c r="B28" s="15"/>
      <c r="C28" s="15"/>
      <c r="D28" s="15"/>
      <c r="E28" s="15"/>
      <c r="F28" s="15">
        <f>F27/F9</f>
        <v>0.2514003294892916</v>
      </c>
      <c r="G28" s="21">
        <v>0.25</v>
      </c>
      <c r="H28" s="1"/>
    </row>
    <row r="29">
      <c r="A29" s="3" t="s">
        <v>106</v>
      </c>
      <c r="B29" s="2"/>
      <c r="C29" s="2"/>
      <c r="D29" s="2"/>
      <c r="E29" s="2"/>
      <c r="F29" s="2"/>
      <c r="G29" s="4">
        <f>(G28-F28)*10000</f>
        <v>-14.003294892915852</v>
      </c>
      <c r="H29" s="1"/>
    </row>
    <row r="30">
      <c r="A30" s="3"/>
      <c r="B30" s="2"/>
      <c r="C30" s="2"/>
      <c r="D30" s="2"/>
      <c r="E30" s="2"/>
      <c r="F30" s="2"/>
      <c r="G30" s="4"/>
      <c r="H30" s="1" t="s">
        <v>107</v>
      </c>
    </row>
    <row r="31">
      <c r="A31" s="3"/>
      <c r="B31" s="2"/>
      <c r="C31" s="2"/>
      <c r="D31" s="2"/>
      <c r="E31" s="2"/>
      <c r="F31" s="2"/>
      <c r="G31" s="4"/>
      <c r="H31" s="1"/>
    </row>
    <row r="32">
      <c r="A32" s="3" t="s">
        <v>108</v>
      </c>
      <c r="B32" s="2"/>
      <c r="C32" s="2"/>
      <c r="D32" s="2"/>
      <c r="E32" s="2"/>
      <c r="F32" s="2"/>
      <c r="G32" s="21">
        <v>0.1716300940438873</v>
      </c>
      <c r="H32" s="1"/>
    </row>
    <row r="33">
      <c r="A33" s="3"/>
      <c r="B33" s="2"/>
      <c r="C33" s="2"/>
      <c r="D33" s="2"/>
      <c r="E33" s="2"/>
      <c r="F33" s="2"/>
      <c r="G33" s="4"/>
      <c r="H33" s="1"/>
    </row>
    <row r="34">
      <c r="A34" s="3"/>
      <c r="B34" s="2"/>
      <c r="C34" s="2"/>
      <c r="D34" s="2"/>
      <c r="E34" s="2"/>
      <c r="F34" s="2"/>
      <c r="G34" s="4"/>
      <c r="H34" s="1"/>
    </row>
    <row r="35">
      <c r="A35" s="3"/>
      <c r="B35" s="2"/>
      <c r="C35" s="2"/>
      <c r="D35" s="2"/>
      <c r="E35" s="2"/>
      <c r="F35" s="2"/>
      <c r="G35" s="4"/>
      <c r="H35" s="1"/>
    </row>
    <row r="36">
      <c r="A36" s="3"/>
      <c r="B36" s="2"/>
      <c r="C36" s="2"/>
      <c r="D36" s="2"/>
      <c r="E36" s="2"/>
      <c r="F36" s="2"/>
      <c r="G36" s="4"/>
      <c r="H36" s="1"/>
    </row>
    <row r="37">
      <c r="A37" s="3"/>
      <c r="B37" s="2"/>
      <c r="C37" s="2"/>
      <c r="D37" s="2"/>
      <c r="E37" s="2"/>
      <c r="F37" s="2"/>
      <c r="G37" s="4"/>
      <c r="H37" s="1"/>
    </row>
    <row r="38">
      <c r="A38" s="3"/>
      <c r="B38" s="2"/>
      <c r="C38" s="2"/>
      <c r="D38" s="2"/>
      <c r="E38" s="2"/>
      <c r="F38" s="2"/>
      <c r="G38" s="4"/>
      <c r="H38" s="1"/>
    </row>
    <row r="39">
      <c r="A39" s="3"/>
      <c r="B39" s="2"/>
      <c r="C39" s="2"/>
      <c r="D39" s="2"/>
      <c r="E39" s="2"/>
      <c r="F39" s="2"/>
      <c r="G39" s="4"/>
      <c r="H39" s="1"/>
    </row>
    <row r="40">
      <c r="A40" s="3"/>
      <c r="B40" s="2"/>
      <c r="C40" s="2"/>
      <c r="D40" s="2"/>
      <c r="E40" s="2"/>
      <c r="F40" s="2"/>
      <c r="G40" s="4"/>
      <c r="H40" s="1"/>
    </row>
    <row r="41">
      <c r="A41" s="3"/>
      <c r="B41" s="2"/>
      <c r="C41" s="2"/>
      <c r="D41" s="2"/>
      <c r="E41" s="2"/>
      <c r="F41" s="2"/>
      <c r="G41" s="4"/>
      <c r="H41" s="1"/>
    </row>
    <row r="42">
      <c r="A42" s="3"/>
      <c r="B42" s="2"/>
      <c r="C42" s="2"/>
      <c r="D42" s="2"/>
      <c r="E42" s="2"/>
      <c r="F42" s="2"/>
      <c r="G42" s="4"/>
      <c r="H42" s="1"/>
    </row>
    <row r="43">
      <c r="A43" s="3"/>
      <c r="B43" s="2"/>
      <c r="C43" s="2"/>
      <c r="D43" s="2"/>
      <c r="E43" s="2"/>
      <c r="F43" s="2"/>
      <c r="G43" s="4"/>
      <c r="H43" s="1"/>
    </row>
    <row r="44">
      <c r="A44" s="3"/>
      <c r="B44" s="2"/>
      <c r="C44" s="2"/>
      <c r="D44" s="2"/>
      <c r="E44" s="2"/>
      <c r="F44" s="2"/>
      <c r="G44" s="4"/>
      <c r="H44" s="1"/>
    </row>
    <row r="45">
      <c r="A45" s="3"/>
      <c r="B45" s="2"/>
      <c r="C45" s="2"/>
      <c r="D45" s="2"/>
      <c r="E45" s="2"/>
      <c r="F45" s="2"/>
      <c r="G45" s="4"/>
      <c r="H45" s="1"/>
    </row>
    <row r="46">
      <c r="A46" s="3"/>
      <c r="B46" s="2"/>
      <c r="C46" s="2"/>
      <c r="D46" s="2"/>
      <c r="E46" s="2"/>
      <c r="F46" s="2"/>
      <c r="G46" s="4"/>
      <c r="H46" s="1"/>
    </row>
    <row r="47">
      <c r="A47" s="3"/>
      <c r="B47" s="2"/>
      <c r="C47" s="2"/>
      <c r="D47" s="2"/>
      <c r="E47" s="2"/>
      <c r="F47" s="2"/>
      <c r="G47" s="4"/>
      <c r="H47" s="1"/>
    </row>
    <row r="48">
      <c r="A48" s="3"/>
      <c r="B48" s="2"/>
      <c r="C48" s="2"/>
      <c r="D48" s="2"/>
      <c r="E48" s="2"/>
      <c r="F48" s="2"/>
      <c r="G48" s="4"/>
      <c r="H48" s="1"/>
    </row>
    <row r="49">
      <c r="A49" s="3"/>
      <c r="B49" s="2"/>
      <c r="C49" s="2"/>
      <c r="D49" s="2"/>
      <c r="E49" s="2"/>
      <c r="F49" s="2"/>
      <c r="G49" s="4"/>
      <c r="H49" s="1"/>
    </row>
    <row r="50">
      <c r="A50" s="3"/>
      <c r="B50" s="2"/>
      <c r="C50" s="2"/>
      <c r="D50" s="2"/>
      <c r="E50" s="2"/>
      <c r="F50" s="2"/>
      <c r="G50" s="4"/>
      <c r="H50" s="1"/>
    </row>
    <row r="51">
      <c r="A51" s="3"/>
      <c r="B51" s="2"/>
      <c r="C51" s="2"/>
      <c r="D51" s="2"/>
      <c r="E51" s="2"/>
      <c r="F51" s="2"/>
      <c r="G51" s="4"/>
      <c r="H51" s="1"/>
    </row>
    <row r="52">
      <c r="A52" s="3"/>
      <c r="B52" s="2"/>
      <c r="C52" s="2"/>
      <c r="D52" s="2"/>
      <c r="E52" s="2"/>
      <c r="F52" s="2"/>
      <c r="G52" s="4"/>
      <c r="H52" s="1"/>
    </row>
    <row r="53">
      <c r="A53" s="3"/>
      <c r="B53" s="2"/>
      <c r="C53" s="2"/>
      <c r="D53" s="2"/>
      <c r="E53" s="2"/>
      <c r="F53" s="2"/>
      <c r="G53" s="4"/>
      <c r="H53" s="1"/>
    </row>
    <row r="54">
      <c r="A54" s="3"/>
      <c r="B54" s="2"/>
      <c r="C54" s="2"/>
      <c r="D54" s="2"/>
      <c r="E54" s="2"/>
      <c r="F54" s="2"/>
      <c r="G54" s="4"/>
      <c r="H54" s="1"/>
    </row>
    <row r="55">
      <c r="A55" s="3"/>
      <c r="B55" s="2"/>
      <c r="C55" s="2"/>
      <c r="D55" s="2"/>
      <c r="E55" s="2"/>
      <c r="F55" s="2"/>
      <c r="G55" s="4"/>
      <c r="H55" s="1"/>
    </row>
    <row r="56">
      <c r="A56" s="3"/>
      <c r="B56" s="2"/>
      <c r="C56" s="2"/>
      <c r="D56" s="2"/>
      <c r="E56" s="2"/>
      <c r="F56" s="2"/>
      <c r="G56" s="4"/>
      <c r="H56" s="1"/>
    </row>
    <row r="57">
      <c r="A57" s="3"/>
      <c r="B57" s="2"/>
      <c r="C57" s="2"/>
      <c r="D57" s="2"/>
      <c r="E57" s="2"/>
      <c r="F57" s="2"/>
      <c r="G57" s="4"/>
      <c r="H57" s="1"/>
    </row>
    <row r="58">
      <c r="A58" s="3"/>
      <c r="B58" s="2"/>
      <c r="C58" s="2"/>
      <c r="D58" s="2"/>
      <c r="E58" s="2"/>
      <c r="F58" s="2"/>
      <c r="G58" s="4"/>
      <c r="H58" s="1"/>
    </row>
    <row r="59">
      <c r="A59" s="3"/>
      <c r="B59" s="2"/>
      <c r="C59" s="2"/>
      <c r="D59" s="2"/>
      <c r="E59" s="2"/>
      <c r="F59" s="2"/>
      <c r="G59" s="4"/>
      <c r="H59" s="1"/>
    </row>
    <row r="60">
      <c r="A60" s="3"/>
      <c r="B60" s="2"/>
      <c r="C60" s="2"/>
      <c r="D60" s="2"/>
      <c r="E60" s="2"/>
      <c r="F60" s="2"/>
      <c r="G60" s="4"/>
      <c r="H60" s="1"/>
    </row>
    <row r="61">
      <c r="A61" s="3"/>
      <c r="B61" s="2"/>
      <c r="C61" s="2"/>
      <c r="D61" s="2"/>
      <c r="E61" s="2"/>
      <c r="F61" s="2"/>
      <c r="G61" s="4"/>
      <c r="H61" s="1"/>
    </row>
    <row r="62">
      <c r="A62" s="3"/>
      <c r="B62" s="2"/>
      <c r="C62" s="2"/>
      <c r="D62" s="2"/>
      <c r="E62" s="2"/>
      <c r="F62" s="2"/>
      <c r="G62" s="4"/>
      <c r="H62" s="1"/>
    </row>
    <row r="63">
      <c r="A63" s="3"/>
      <c r="B63" s="2"/>
      <c r="C63" s="2"/>
      <c r="D63" s="2"/>
      <c r="E63" s="2"/>
      <c r="F63" s="2"/>
      <c r="G63" s="4"/>
      <c r="H63" s="1"/>
    </row>
    <row r="64">
      <c r="A64" s="3"/>
      <c r="B64" s="2"/>
      <c r="C64" s="2"/>
      <c r="D64" s="2"/>
      <c r="E64" s="2"/>
      <c r="F64" s="2"/>
      <c r="G64" s="4"/>
      <c r="H64" s="1"/>
    </row>
    <row r="65">
      <c r="A65" s="3"/>
      <c r="B65" s="2"/>
      <c r="C65" s="2"/>
      <c r="D65" s="2"/>
      <c r="E65" s="2"/>
      <c r="F65" s="2"/>
      <c r="G65" s="4"/>
      <c r="H65" s="1"/>
    </row>
    <row r="66">
      <c r="A66" s="3"/>
      <c r="B66" s="2"/>
      <c r="C66" s="2"/>
      <c r="D66" s="2"/>
      <c r="E66" s="2"/>
      <c r="F66" s="2"/>
      <c r="G66" s="4"/>
      <c r="H66" s="1"/>
    </row>
    <row r="67">
      <c r="A67" s="3"/>
      <c r="B67" s="2"/>
      <c r="C67" s="2"/>
      <c r="D67" s="2"/>
      <c r="E67" s="2"/>
      <c r="F67" s="2"/>
      <c r="G67" s="4"/>
      <c r="H67" s="1"/>
    </row>
    <row r="68">
      <c r="A68" s="3"/>
      <c r="B68" s="2"/>
      <c r="C68" s="2"/>
      <c r="D68" s="2"/>
      <c r="E68" s="2"/>
      <c r="F68" s="2"/>
      <c r="G68" s="4"/>
      <c r="H68" s="1"/>
    </row>
    <row r="69">
      <c r="A69" s="3"/>
      <c r="B69" s="2"/>
      <c r="C69" s="2"/>
      <c r="D69" s="2"/>
      <c r="E69" s="2"/>
      <c r="F69" s="2"/>
      <c r="G69" s="4"/>
      <c r="H69" s="1"/>
    </row>
    <row r="70">
      <c r="A70" s="3"/>
      <c r="B70" s="2"/>
      <c r="C70" s="2"/>
      <c r="D70" s="2"/>
      <c r="E70" s="2"/>
      <c r="F70" s="2"/>
      <c r="G70" s="4"/>
      <c r="H70" s="1"/>
    </row>
    <row r="71">
      <c r="A71" s="3"/>
      <c r="B71" s="2"/>
      <c r="C71" s="2"/>
      <c r="D71" s="2"/>
      <c r="E71" s="2"/>
      <c r="F71" s="2"/>
      <c r="G71" s="4"/>
      <c r="H71" s="1"/>
    </row>
    <row r="72">
      <c r="A72" s="3"/>
      <c r="B72" s="2"/>
      <c r="C72" s="2"/>
      <c r="D72" s="2"/>
      <c r="E72" s="2"/>
      <c r="F72" s="2"/>
      <c r="G72" s="4"/>
      <c r="H72" s="1"/>
    </row>
    <row r="73">
      <c r="A73" s="3"/>
      <c r="B73" s="2"/>
      <c r="C73" s="2"/>
      <c r="D73" s="2"/>
      <c r="E73" s="2"/>
      <c r="F73" s="2"/>
      <c r="G73" s="4"/>
      <c r="H73" s="1"/>
    </row>
    <row r="74">
      <c r="A74" s="3"/>
      <c r="B74" s="2"/>
      <c r="C74" s="2"/>
      <c r="D74" s="2"/>
      <c r="E74" s="2"/>
      <c r="F74" s="2"/>
      <c r="G74" s="4"/>
      <c r="H74" s="1"/>
    </row>
    <row r="75">
      <c r="A75" s="3"/>
      <c r="B75" s="2"/>
      <c r="C75" s="2"/>
      <c r="D75" s="2"/>
      <c r="E75" s="2"/>
      <c r="F75" s="2"/>
      <c r="G75" s="4"/>
      <c r="H75" s="1"/>
    </row>
    <row r="76">
      <c r="A76" s="3"/>
      <c r="B76" s="3"/>
      <c r="C76" s="3"/>
      <c r="D76" s="3"/>
      <c r="E76" s="3"/>
      <c r="F76" s="3"/>
      <c r="G76" s="6"/>
    </row>
    <row r="77">
      <c r="A77" s="3"/>
      <c r="B77" s="3"/>
      <c r="C77" s="3"/>
      <c r="D77" s="3"/>
      <c r="E77" s="3"/>
      <c r="F77" s="3"/>
      <c r="G77" s="6"/>
    </row>
    <row r="78">
      <c r="A78" s="3"/>
      <c r="B78" s="3"/>
      <c r="C78" s="3"/>
      <c r="D78" s="3"/>
      <c r="E78" s="3"/>
      <c r="F78" s="3"/>
      <c r="G78" s="6"/>
    </row>
    <row r="79">
      <c r="A79" s="3"/>
      <c r="B79" s="3"/>
      <c r="C79" s="3"/>
      <c r="D79" s="3"/>
      <c r="E79" s="3"/>
      <c r="F79" s="3"/>
      <c r="G79" s="6"/>
    </row>
    <row r="80">
      <c r="A80" s="3"/>
      <c r="B80" s="3"/>
      <c r="C80" s="3"/>
      <c r="D80" s="3"/>
      <c r="E80" s="3"/>
      <c r="F80" s="3"/>
      <c r="G80" s="6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H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34" customWidth="1"/>
    <col min="2" max="7" width="12.5" customWidth="1"/>
    <col min="8" max="8" width="64" customWidth="1"/>
  </cols>
  <sheetData>
    <row r="1">
      <c r="A1" s="12" t="s">
        <v>0</v>
      </c>
      <c r="B1" s="12" t="s">
        <v>109</v>
      </c>
      <c r="C1" s="12"/>
      <c r="D1" s="12"/>
      <c r="E1" s="12"/>
      <c r="F1" s="12"/>
      <c r="G1" s="12"/>
      <c r="H1" s="1"/>
    </row>
    <row r="2">
      <c r="A2" s="12" t="s">
        <v>1</v>
      </c>
      <c r="B2" s="12" t="s">
        <v>42</v>
      </c>
      <c r="C2" s="12"/>
      <c r="D2" s="12"/>
      <c r="E2" s="12"/>
      <c r="F2" s="12"/>
      <c r="G2" s="12"/>
      <c r="H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</row>
    <row r="6">
      <c r="A6" s="1"/>
      <c r="B6" s="1"/>
      <c r="C6" s="1"/>
      <c r="D6" s="1"/>
      <c r="E6" s="1"/>
      <c r="F6" s="1"/>
      <c r="G6" s="23"/>
      <c r="H6" s="1"/>
    </row>
    <row r="7">
      <c r="A7" s="3"/>
      <c r="B7" s="2"/>
      <c r="C7" s="2"/>
      <c r="D7" s="2"/>
      <c r="E7" s="2"/>
      <c r="F7" s="2"/>
      <c r="G7" s="4"/>
      <c r="H7" s="1"/>
    </row>
    <row r="8">
      <c r="A8" s="3"/>
      <c r="B8" s="2"/>
      <c r="C8" s="2"/>
      <c r="D8" s="2"/>
      <c r="E8" s="2"/>
      <c r="F8" s="2"/>
      <c r="G8" s="4"/>
      <c r="H8" s="1"/>
    </row>
    <row r="9">
      <c r="A9" s="5" t="s">
        <v>110</v>
      </c>
      <c r="B9" s="13">
        <f>'Revenue summary'!B9</f>
        <v>4345.6</v>
      </c>
      <c r="C9" s="13">
        <f>'Revenue summary'!C9</f>
        <v>1209.1</v>
      </c>
      <c r="D9" s="13">
        <f>'Revenue summary'!D9</f>
        <v>1143.7</v>
      </c>
      <c r="E9" s="13">
        <f>'Revenue summary'!E9</f>
        <v>1055.7</v>
      </c>
      <c r="F9" s="13">
        <f>'Revenue summary'!F9</f>
        <v>1198</v>
      </c>
      <c r="G9" s="25">
        <f>'Revenue summary'!G9</f>
        <v>1254</v>
      </c>
      <c r="H9" s="1"/>
    </row>
    <row r="10">
      <c r="A10" s="3" t="s">
        <v>111</v>
      </c>
      <c r="B10" s="15"/>
      <c r="C10" s="15"/>
      <c r="D10" s="15"/>
      <c r="E10" s="15"/>
      <c r="F10" s="15"/>
      <c r="G10" s="28">
        <f>G9/C9-1</f>
        <v>0.03713505913489379</v>
      </c>
      <c r="H10" s="1"/>
    </row>
    <row r="11">
      <c r="A11" s="3"/>
      <c r="B11" s="2"/>
      <c r="C11" s="2"/>
      <c r="D11" s="2"/>
      <c r="E11" s="2"/>
      <c r="F11" s="2"/>
      <c r="G11" s="4"/>
      <c r="H11" s="1"/>
    </row>
    <row r="12">
      <c r="A12" s="3" t="s">
        <v>112</v>
      </c>
      <c r="B12" s="10">
        <v>2267.1</v>
      </c>
      <c r="C12" s="10">
        <v>618.1</v>
      </c>
      <c r="D12" s="10">
        <v>589.9</v>
      </c>
      <c r="E12" s="10">
        <v>535.3</v>
      </c>
      <c r="F12" s="10">
        <v>591.6</v>
      </c>
      <c r="G12" s="2">
        <f>G9*(1-G53)</f>
        <v>627</v>
      </c>
      <c r="H12" s="1"/>
    </row>
    <row r="13">
      <c r="A13" s="5" t="s">
        <v>113</v>
      </c>
      <c r="B13" s="9">
        <f>B9-B12</f>
        <v>2078.5000000000005</v>
      </c>
      <c r="C13" s="9">
        <f>C9-C12</f>
        <v>590.9999999999999</v>
      </c>
      <c r="D13" s="9">
        <f>D9-D12</f>
        <v>553.8000000000001</v>
      </c>
      <c r="E13" s="9">
        <f>E9-E12</f>
        <v>520.4000000000001</v>
      </c>
      <c r="F13" s="9">
        <f>F9-F12</f>
        <v>606.4</v>
      </c>
      <c r="G13" s="39">
        <f>G9-G12</f>
        <v>627</v>
      </c>
      <c r="H13" s="1"/>
    </row>
    <row r="14">
      <c r="A14" s="3" t="s">
        <v>114</v>
      </c>
      <c r="B14" s="15">
        <f>B13/B9</f>
        <v>0.4782998895434463</v>
      </c>
      <c r="C14" s="15">
        <f>C13/C9</f>
        <v>0.4887933173434786</v>
      </c>
      <c r="D14" s="15">
        <f>D13/D9</f>
        <v>0.4842178893066364</v>
      </c>
      <c r="E14" s="15">
        <f>E13/E9</f>
        <v>0.4929430709481861</v>
      </c>
      <c r="F14" s="15">
        <f>F13/F9</f>
        <v>0.5061769616026711</v>
      </c>
      <c r="G14" s="28">
        <f>G13/G9</f>
        <v>0.5</v>
      </c>
      <c r="H14" s="1"/>
    </row>
    <row r="15">
      <c r="A15" s="3"/>
      <c r="B15" s="2"/>
      <c r="C15" s="2"/>
      <c r="D15" s="2"/>
      <c r="E15" s="2"/>
      <c r="F15" s="2"/>
      <c r="G15" s="4"/>
      <c r="H15" s="1"/>
    </row>
    <row r="16">
      <c r="A16" s="3" t="s">
        <v>115</v>
      </c>
      <c r="B16" s="10">
        <v>1484.9</v>
      </c>
      <c r="C16" s="10">
        <v>410.4</v>
      </c>
      <c r="D16" s="10">
        <v>393.4</v>
      </c>
      <c r="E16" s="10">
        <v>381.5</v>
      </c>
      <c r="F16" s="10">
        <v>413.1</v>
      </c>
      <c r="G16" s="22">
        <v>424</v>
      </c>
      <c r="H16" s="1"/>
    </row>
    <row r="17">
      <c r="A17" s="3" t="s">
        <v>116</v>
      </c>
      <c r="B17" s="10">
        <v>29.7</v>
      </c>
      <c r="C17" s="10">
        <v>0</v>
      </c>
      <c r="D17" s="10">
        <v>0</v>
      </c>
      <c r="E17" s="10">
        <v>5.9</v>
      </c>
      <c r="F17" s="10">
        <v>0</v>
      </c>
      <c r="G17" s="22">
        <v>0</v>
      </c>
      <c r="H17" s="1"/>
    </row>
    <row r="18">
      <c r="A18" s="5" t="s">
        <v>117</v>
      </c>
      <c r="B18" s="9">
        <f>B13-B16-B17</f>
        <v>563.9000000000003</v>
      </c>
      <c r="C18" s="9">
        <f>C13-C16-C17</f>
        <v>180.5999999999999</v>
      </c>
      <c r="D18" s="9">
        <f>D13-D16-D17</f>
        <v>160.4000000000001</v>
      </c>
      <c r="E18" s="9">
        <f>E13-E16-E17</f>
        <v>133.00000000000009</v>
      </c>
      <c r="F18" s="9">
        <f>F13-F16-F17</f>
        <v>193.29999999999995</v>
      </c>
      <c r="G18" s="39">
        <f>G13-G16-G17</f>
        <v>203</v>
      </c>
      <c r="H18" s="1"/>
    </row>
    <row r="19">
      <c r="A19" s="3" t="s">
        <v>79</v>
      </c>
      <c r="B19" s="15">
        <f>B18/B9</f>
        <v>0.129763438880707</v>
      </c>
      <c r="C19" s="15">
        <f>C18/C9</f>
        <v>0.14936729799024062</v>
      </c>
      <c r="D19" s="15">
        <f>D18/D9</f>
        <v>0.14024656815598505</v>
      </c>
      <c r="E19" s="15">
        <f>E18/E9</f>
        <v>0.12598276025386007</v>
      </c>
      <c r="F19" s="15">
        <f>F18/F9</f>
        <v>0.1613522537562604</v>
      </c>
      <c r="G19" s="28">
        <f>G18/G9</f>
        <v>0.16188197767145135</v>
      </c>
      <c r="H19" s="1"/>
    </row>
    <row r="20">
      <c r="A20" s="3"/>
      <c r="B20" s="2"/>
      <c r="C20" s="2"/>
      <c r="D20" s="2"/>
      <c r="E20" s="2"/>
      <c r="F20" s="2"/>
      <c r="G20" s="4"/>
      <c r="H20" s="1"/>
    </row>
    <row r="21">
      <c r="A21" s="3" t="s">
        <v>118</v>
      </c>
      <c r="B21" s="10">
        <v>22</v>
      </c>
      <c r="C21" s="10">
        <v>7</v>
      </c>
      <c r="D21" s="10">
        <v>8.4</v>
      </c>
      <c r="E21" s="10">
        <v>7</v>
      </c>
      <c r="F21" s="10">
        <v>6.1</v>
      </c>
      <c r="G21" s="22">
        <v>5.8</v>
      </c>
      <c r="H21" s="1"/>
    </row>
    <row r="22">
      <c r="A22" s="3" t="s">
        <v>119</v>
      </c>
      <c r="B22" s="10">
        <v>41.7</v>
      </c>
      <c r="C22" s="10">
        <v>35.9</v>
      </c>
      <c r="D22" s="10">
        <v>-0.6</v>
      </c>
      <c r="E22" s="10">
        <v>3.1</v>
      </c>
      <c r="F22" s="10">
        <v>2</v>
      </c>
      <c r="G22" s="22">
        <v>2</v>
      </c>
      <c r="H22" s="1"/>
    </row>
    <row r="23">
      <c r="A23" s="5" t="s">
        <v>120</v>
      </c>
      <c r="B23" s="9">
        <f>B18-B21-B22</f>
        <v>500.20000000000033</v>
      </c>
      <c r="C23" s="9">
        <f>C18-C21-C22</f>
        <v>137.6999999999999</v>
      </c>
      <c r="D23" s="9">
        <f>D18-D21-D22</f>
        <v>152.60000000000008</v>
      </c>
      <c r="E23" s="9">
        <f>E18-E21-E22</f>
        <v>122.90000000000009</v>
      </c>
      <c r="F23" s="9">
        <f>F18-F21-F22</f>
        <v>185.19999999999996</v>
      </c>
      <c r="G23" s="39">
        <f>G18-G21-G22</f>
        <v>195.2</v>
      </c>
      <c r="H23" s="1"/>
    </row>
    <row r="24">
      <c r="A24" s="3" t="s">
        <v>121</v>
      </c>
      <c r="B24" s="10">
        <v>103.6</v>
      </c>
      <c r="C24" s="10">
        <v>23.7</v>
      </c>
      <c r="D24" s="10">
        <v>32.1</v>
      </c>
      <c r="E24" s="10">
        <v>26.1</v>
      </c>
      <c r="F24" s="10">
        <v>44.2</v>
      </c>
      <c r="G24" s="2">
        <f>G23*G25</f>
        <v>46.848</v>
      </c>
      <c r="H24" s="1"/>
    </row>
    <row r="25">
      <c r="A25" s="3" t="s">
        <v>122</v>
      </c>
      <c r="B25" s="15">
        <f>IFERROR(B24/B23,0)</f>
        <v>0.20711715313874435</v>
      </c>
      <c r="C25" s="15">
        <f>IFERROR(C24/C23,0)</f>
        <v>0.1721132897603487</v>
      </c>
      <c r="D25" s="15">
        <f>IFERROR(D24/D23,0)</f>
        <v>0.21035386631716896</v>
      </c>
      <c r="E25" s="15">
        <f>IFERROR(E24/E23,0)</f>
        <v>0.21236777868185502</v>
      </c>
      <c r="F25" s="15">
        <f>IFERROR(F24/F23,0)</f>
        <v>0.23866090712742988</v>
      </c>
      <c r="G25" s="21">
        <v>0.24</v>
      </c>
      <c r="H25" s="1"/>
    </row>
    <row r="26">
      <c r="A26" s="3"/>
      <c r="B26" s="2"/>
      <c r="C26" s="2"/>
      <c r="D26" s="2"/>
      <c r="E26" s="2"/>
      <c r="F26" s="2"/>
      <c r="G26" s="4"/>
      <c r="H26" s="1"/>
    </row>
    <row r="27">
      <c r="A27" s="5" t="s">
        <v>27</v>
      </c>
      <c r="B27" s="9">
        <f>B23-B24</f>
        <v>396.60000000000036</v>
      </c>
      <c r="C27" s="9">
        <f>C23-C24</f>
        <v>113.9999999999999</v>
      </c>
      <c r="D27" s="9">
        <f>D23-D24</f>
        <v>120.50000000000009</v>
      </c>
      <c r="E27" s="9">
        <f>E23-E24</f>
        <v>96.8000000000001</v>
      </c>
      <c r="F27" s="9">
        <f>F23-F24</f>
        <v>140.99999999999994</v>
      </c>
      <c r="G27" s="39">
        <f>G23-G24</f>
        <v>148.35199999999998</v>
      </c>
      <c r="H27" s="1"/>
    </row>
    <row r="28">
      <c r="A28" s="3" t="s">
        <v>123</v>
      </c>
      <c r="B28" s="15">
        <f>B27/B9</f>
        <v>0.09126472754050081</v>
      </c>
      <c r="C28" s="15">
        <f>C27/C9</f>
        <v>0.09428500537589936</v>
      </c>
      <c r="D28" s="15">
        <f>D27/D9</f>
        <v>0.10535979714960224</v>
      </c>
      <c r="E28" s="15">
        <f>E27/E9</f>
        <v>0.09169271573363653</v>
      </c>
      <c r="F28" s="15">
        <f>F27/F9</f>
        <v>0.1176961602671118</v>
      </c>
      <c r="G28" s="28">
        <f>G27/G9</f>
        <v>0.11830303030303028</v>
      </c>
      <c r="H28" s="1"/>
    </row>
    <row r="29">
      <c r="A29" s="5" t="s">
        <v>28</v>
      </c>
      <c r="B29" s="40">
        <v>12.53</v>
      </c>
      <c r="C29" s="37">
        <f>Inputs!E11</f>
        <v>3.61</v>
      </c>
      <c r="D29" s="33">
        <f>D27/D32</f>
        <v>3.818003231836763</v>
      </c>
      <c r="E29" s="33">
        <f>E27/E32</f>
        <v>3.0865378483515116</v>
      </c>
      <c r="F29" s="33">
        <f>F27/F32</f>
        <v>4.555146346191121</v>
      </c>
      <c r="G29" s="50">
        <f>G27/G32</f>
        <v>4.816623376623376</v>
      </c>
      <c r="H29" s="1"/>
    </row>
    <row r="30">
      <c r="A30" s="3"/>
      <c r="B30" s="2"/>
      <c r="C30" s="2"/>
      <c r="D30" s="2"/>
      <c r="E30" s="2"/>
      <c r="F30" s="2"/>
      <c r="G30" s="4"/>
      <c r="H30" s="1"/>
    </row>
    <row r="31">
      <c r="A31" s="3" t="s">
        <v>124</v>
      </c>
      <c r="B31" s="16">
        <f>'Share Count'!B9</f>
        <v>30.859</v>
      </c>
      <c r="C31" s="16">
        <f>'Share Count'!C9</f>
        <v>30.689</v>
      </c>
      <c r="D31" s="16">
        <f>'Share Count'!D9</f>
        <v>30.705</v>
      </c>
      <c r="E31" s="16">
        <f>'Share Count'!E9</f>
        <v>30.63</v>
      </c>
      <c r="F31" s="16">
        <f>'Share Count'!F9</f>
        <v>30.268</v>
      </c>
      <c r="G31" s="19">
        <f>'Share Count'!G9</f>
        <v>30.199875</v>
      </c>
      <c r="H31" s="1"/>
    </row>
    <row r="32">
      <c r="A32" s="3" t="s">
        <v>125</v>
      </c>
      <c r="B32" s="16">
        <f>'Share Count'!B10</f>
        <v>31.641</v>
      </c>
      <c r="C32" s="16">
        <f>'Share Count'!C10</f>
        <v>31.533</v>
      </c>
      <c r="D32" s="16">
        <f>'Share Count'!D10</f>
        <v>31.561</v>
      </c>
      <c r="E32" s="16">
        <f>'Share Count'!E10</f>
        <v>31.362</v>
      </c>
      <c r="F32" s="16">
        <f>'Share Count'!F10</f>
        <v>30.954</v>
      </c>
      <c r="G32" s="19">
        <f>'Share Count'!G10</f>
        <v>30.799999999999997</v>
      </c>
      <c r="H32" s="1"/>
    </row>
    <row r="33">
      <c r="A33" s="3"/>
      <c r="B33" s="2"/>
      <c r="C33" s="2"/>
      <c r="D33" s="2"/>
      <c r="E33" s="2"/>
      <c r="F33" s="2"/>
      <c r="G33" s="4"/>
      <c r="H33" s="1"/>
    </row>
    <row r="34">
      <c r="A34" s="3" t="s">
        <v>126</v>
      </c>
      <c r="B34" s="10">
        <v>76.5</v>
      </c>
      <c r="C34" s="10">
        <v>31</v>
      </c>
      <c r="D34" s="10">
        <v>23.4</v>
      </c>
      <c r="E34" s="10">
        <v>24</v>
      </c>
      <c r="F34" s="10">
        <v>23</v>
      </c>
      <c r="G34" s="22">
        <v>23</v>
      </c>
      <c r="H34" s="1"/>
    </row>
    <row r="35">
      <c r="A35" s="3" t="s">
        <v>127</v>
      </c>
      <c r="B35" s="10">
        <v>45.1</v>
      </c>
      <c r="C35" s="10">
        <v>11.1</v>
      </c>
      <c r="D35" s="10">
        <v>12.5</v>
      </c>
      <c r="E35" s="10">
        <v>13.1</v>
      </c>
      <c r="F35" s="10">
        <v>13.6</v>
      </c>
      <c r="G35" s="22">
        <v>14</v>
      </c>
      <c r="H35" s="1"/>
    </row>
    <row r="36">
      <c r="A36" s="3" t="s">
        <v>128</v>
      </c>
      <c r="B36" s="10">
        <v>23.8</v>
      </c>
      <c r="C36" s="10">
        <v>2.6</v>
      </c>
      <c r="D36" s="10">
        <v>0</v>
      </c>
      <c r="E36" s="10">
        <v>0</v>
      </c>
      <c r="F36" s="10">
        <v>0</v>
      </c>
      <c r="G36" s="22">
        <v>0</v>
      </c>
      <c r="H36" s="1"/>
    </row>
    <row r="37">
      <c r="A37" s="3" t="s">
        <v>129</v>
      </c>
      <c r="B37" s="10">
        <v>29.6</v>
      </c>
      <c r="C37" s="10">
        <v>0</v>
      </c>
      <c r="D37" s="10">
        <v>0</v>
      </c>
      <c r="E37" s="10">
        <v>0</v>
      </c>
      <c r="F37" s="10">
        <v>0</v>
      </c>
      <c r="G37" s="22">
        <v>0</v>
      </c>
      <c r="H37" s="1"/>
    </row>
    <row r="38">
      <c r="A38" s="3" t="s">
        <v>130</v>
      </c>
      <c r="B38" s="10">
        <v>29.7</v>
      </c>
      <c r="C38" s="10">
        <v>0</v>
      </c>
      <c r="D38" s="10">
        <v>0</v>
      </c>
      <c r="E38" s="10">
        <v>5.9</v>
      </c>
      <c r="F38" s="10">
        <v>0</v>
      </c>
      <c r="G38" s="22">
        <v>0</v>
      </c>
      <c r="H38" s="1"/>
    </row>
    <row r="39">
      <c r="A39" s="3" t="s">
        <v>131</v>
      </c>
      <c r="B39" s="10">
        <v>30.9</v>
      </c>
      <c r="C39" s="10">
        <v>30.9</v>
      </c>
      <c r="D39" s="10">
        <v>0</v>
      </c>
      <c r="E39" s="10">
        <v>0</v>
      </c>
      <c r="F39" s="10">
        <v>0</v>
      </c>
      <c r="G39" s="22">
        <v>0</v>
      </c>
      <c r="H39" s="1"/>
    </row>
    <row r="40">
      <c r="A40" s="3" t="s">
        <v>132</v>
      </c>
      <c r="B40" s="10">
        <v>0</v>
      </c>
      <c r="C40" s="10">
        <v>0</v>
      </c>
      <c r="D40" s="10">
        <v>0</v>
      </c>
      <c r="E40" s="10">
        <v>0</v>
      </c>
      <c r="F40" s="10">
        <v>-6.4</v>
      </c>
      <c r="G40" s="22">
        <v>0</v>
      </c>
      <c r="H40" s="1"/>
    </row>
    <row r="41">
      <c r="A41" s="3" t="s">
        <v>133</v>
      </c>
      <c r="B41" s="10">
        <v>-54.2</v>
      </c>
      <c r="C41" s="10">
        <v>-17.4</v>
      </c>
      <c r="D41" s="10">
        <v>-8.3</v>
      </c>
      <c r="E41" s="10">
        <v>-9.9</v>
      </c>
      <c r="F41" s="10">
        <v>-6.9</v>
      </c>
      <c r="G41" s="4">
        <f>-SUM(G34:G40)*G25</f>
        <v>-8.879999999999999</v>
      </c>
      <c r="H41" s="1"/>
    </row>
    <row r="42">
      <c r="A42" s="3" t="s">
        <v>134</v>
      </c>
      <c r="B42" s="10">
        <v>-8.2</v>
      </c>
      <c r="C42" s="10">
        <v>-8.2</v>
      </c>
      <c r="D42" s="10">
        <v>0</v>
      </c>
      <c r="E42" s="10">
        <v>0</v>
      </c>
      <c r="F42" s="10">
        <v>0</v>
      </c>
      <c r="G42" s="22">
        <v>0</v>
      </c>
      <c r="H42" s="1"/>
    </row>
    <row r="43">
      <c r="A43" s="3"/>
      <c r="B43" s="2"/>
      <c r="C43" s="2"/>
      <c r="D43" s="2"/>
      <c r="E43" s="2"/>
      <c r="F43" s="2"/>
      <c r="G43" s="4"/>
      <c r="H43" s="1"/>
    </row>
    <row r="44">
      <c r="A44" s="5" t="s">
        <v>24</v>
      </c>
      <c r="B44" s="9">
        <f>SUM(B27,B34:B42)</f>
        <v>569.8000000000004</v>
      </c>
      <c r="C44" s="9">
        <f>SUM(C27,C34:C42)</f>
        <v>163.9999999999999</v>
      </c>
      <c r="D44" s="9">
        <f>SUM(D27,D34:D42)</f>
        <v>148.10000000000008</v>
      </c>
      <c r="E44" s="9">
        <f>SUM(E27,E34:E42)</f>
        <v>129.9000000000001</v>
      </c>
      <c r="F44" s="9">
        <f>SUM(F27,F34:F42)</f>
        <v>164.29999999999995</v>
      </c>
      <c r="G44" s="39">
        <f>SUM(G27,G34:G42)</f>
        <v>176.47199999999998</v>
      </c>
      <c r="H44" s="1"/>
    </row>
    <row r="45">
      <c r="A45" s="5" t="s">
        <v>135</v>
      </c>
      <c r="B45" s="33">
        <f>B44/B32</f>
        <v>18.00828039568915</v>
      </c>
      <c r="C45" s="33">
        <f>C44/C32</f>
        <v>5.200900643770015</v>
      </c>
      <c r="D45" s="33">
        <f>D44/D32</f>
        <v>4.692500237635058</v>
      </c>
      <c r="E45" s="33">
        <f>E44/E32</f>
        <v>4.1419552324469135</v>
      </c>
      <c r="F45" s="33">
        <f>F44/F32</f>
        <v>5.30787620339859</v>
      </c>
      <c r="G45" s="50">
        <f>G44/G32</f>
        <v>5.729610389610389</v>
      </c>
      <c r="H45" s="1"/>
    </row>
    <row r="46">
      <c r="A46" s="3" t="s">
        <v>136</v>
      </c>
      <c r="B46" s="2">
        <f>B45-B44/B32</f>
        <v>0</v>
      </c>
      <c r="C46" s="2">
        <f>C45-C44/C32</f>
        <v>0</v>
      </c>
      <c r="D46" s="2">
        <f>D45-D44/D32</f>
        <v>0</v>
      </c>
      <c r="E46" s="2">
        <f>E45-E44/E32</f>
        <v>0</v>
      </c>
      <c r="F46" s="2">
        <f>F45-F44/F32</f>
        <v>0</v>
      </c>
      <c r="G46" s="4">
        <f>G45-G44/G32</f>
        <v>0</v>
      </c>
      <c r="H46" s="1"/>
    </row>
    <row r="47">
      <c r="A47" s="3" t="s">
        <v>137</v>
      </c>
      <c r="B47" s="15"/>
      <c r="C47" s="15"/>
      <c r="D47" s="15"/>
      <c r="E47" s="15"/>
      <c r="F47" s="15"/>
      <c r="G47" s="28">
        <f>G45/C45-1</f>
        <v>0.10165734399746662</v>
      </c>
      <c r="H47" s="1"/>
    </row>
    <row r="48">
      <c r="A48" s="3" t="s">
        <v>138</v>
      </c>
      <c r="B48" s="36"/>
      <c r="C48" s="35">
        <f>Inputs!C11</f>
        <v>5.2</v>
      </c>
      <c r="D48" s="35">
        <f>Inputs!C12</f>
        <v>4.69</v>
      </c>
      <c r="E48" s="35">
        <f>Inputs!C13</f>
        <v>4.14</v>
      </c>
      <c r="F48" s="35">
        <f>Inputs!C14</f>
        <v>5.31</v>
      </c>
      <c r="G48" s="34"/>
      <c r="H48" s="1"/>
    </row>
    <row r="49">
      <c r="A49" s="3" t="s">
        <v>139</v>
      </c>
      <c r="B49" s="36"/>
      <c r="C49" s="35">
        <f>Inputs!E11</f>
        <v>3.61</v>
      </c>
      <c r="D49" s="35">
        <f>Inputs!E12</f>
        <v>3.82</v>
      </c>
      <c r="E49" s="35">
        <f>Inputs!E13</f>
        <v>3.09</v>
      </c>
      <c r="F49" s="35">
        <f>Inputs!E14</f>
        <v>4.56</v>
      </c>
      <c r="G49" s="34"/>
      <c r="H49" s="1"/>
    </row>
    <row r="50">
      <c r="A50" s="3" t="s">
        <v>140</v>
      </c>
      <c r="B50" s="36"/>
      <c r="C50" s="35">
        <f>Inputs!B11</f>
        <v>4.84</v>
      </c>
      <c r="D50" s="35">
        <f>Inputs!B12</f>
        <v>4.59</v>
      </c>
      <c r="E50" s="35">
        <f>Inputs!B13</f>
        <v>4</v>
      </c>
      <c r="F50" s="35">
        <f>Inputs!B14</f>
        <v>5.19</v>
      </c>
      <c r="G50" s="34"/>
      <c r="H50" s="1"/>
    </row>
    <row r="51">
      <c r="A51" s="3" t="s">
        <v>141</v>
      </c>
      <c r="B51" s="36"/>
      <c r="C51" s="36">
        <f>C45-C48</f>
        <v>0.0009006437700147529</v>
      </c>
      <c r="D51" s="36">
        <f>D45-D48</f>
        <v>0.0025002376350578004</v>
      </c>
      <c r="E51" s="36">
        <f>E45-E48</f>
        <v>0.001955232446913868</v>
      </c>
      <c r="F51" s="36">
        <f>F45-F48</f>
        <v>-0.002123796601409822</v>
      </c>
      <c r="G51" s="34"/>
      <c r="H51" s="1"/>
    </row>
    <row r="52">
      <c r="A52" s="3"/>
      <c r="B52" s="2"/>
      <c r="C52" s="2"/>
      <c r="D52" s="2"/>
      <c r="E52" s="2"/>
      <c r="F52" s="2"/>
      <c r="G52" s="4"/>
      <c r="H52" s="1" t="s">
        <v>142</v>
      </c>
    </row>
    <row r="53">
      <c r="A53" s="1" t="s">
        <v>143</v>
      </c>
      <c r="B53" s="30"/>
      <c r="C53" s="30"/>
      <c r="D53" s="30"/>
      <c r="E53" s="30"/>
      <c r="F53" s="30"/>
      <c r="G53" s="45">
        <v>0.5</v>
      </c>
      <c r="H53" s="1"/>
    </row>
    <row r="54">
      <c r="A54" s="1"/>
      <c r="B54" s="30"/>
      <c r="C54" s="30"/>
      <c r="D54" s="30"/>
      <c r="E54" s="30"/>
      <c r="F54" s="30"/>
      <c r="G54" s="31"/>
      <c r="H54" s="1"/>
    </row>
    <row r="55">
      <c r="A55" s="1"/>
      <c r="B55" s="30"/>
      <c r="C55" s="30"/>
      <c r="D55" s="30"/>
      <c r="E55" s="30"/>
      <c r="F55" s="30"/>
      <c r="G55" s="31"/>
      <c r="H55" s="1"/>
    </row>
    <row r="56">
      <c r="A56" s="1"/>
      <c r="B56" s="30"/>
      <c r="C56" s="30"/>
      <c r="D56" s="30"/>
      <c r="E56" s="30"/>
      <c r="F56" s="30"/>
      <c r="G56" s="31"/>
      <c r="H56" s="1"/>
    </row>
    <row r="57">
      <c r="A57" s="1"/>
      <c r="B57" s="30"/>
      <c r="C57" s="30"/>
      <c r="D57" s="30"/>
      <c r="E57" s="30"/>
      <c r="F57" s="30"/>
      <c r="G57" s="31"/>
      <c r="H57" s="1"/>
    </row>
    <row r="58">
      <c r="A58" s="1"/>
      <c r="B58" s="30"/>
      <c r="C58" s="30"/>
      <c r="D58" s="30"/>
      <c r="E58" s="30"/>
      <c r="F58" s="30"/>
      <c r="G58" s="31"/>
      <c r="H58" s="1"/>
    </row>
    <row r="59">
      <c r="A59" s="1"/>
      <c r="B59" s="30"/>
      <c r="C59" s="30"/>
      <c r="D59" s="30"/>
      <c r="E59" s="30"/>
      <c r="F59" s="30"/>
      <c r="G59" s="31"/>
      <c r="H59" s="1"/>
    </row>
    <row r="60">
      <c r="A60" s="1"/>
      <c r="B60" s="30"/>
      <c r="C60" s="30"/>
      <c r="D60" s="30"/>
      <c r="E60" s="30"/>
      <c r="F60" s="30"/>
      <c r="G60" s="31"/>
      <c r="H60" s="1"/>
    </row>
    <row r="61">
      <c r="A61" s="1"/>
      <c r="B61" s="30"/>
      <c r="C61" s="30"/>
      <c r="D61" s="30"/>
      <c r="E61" s="30"/>
      <c r="F61" s="30"/>
      <c r="G61" s="31"/>
      <c r="H61" s="1"/>
    </row>
    <row r="62">
      <c r="A62" s="1"/>
      <c r="B62" s="30"/>
      <c r="C62" s="30"/>
      <c r="D62" s="30"/>
      <c r="E62" s="30"/>
      <c r="F62" s="30"/>
      <c r="G62" s="31"/>
      <c r="H62" s="1"/>
    </row>
    <row r="63">
      <c r="A63" s="1"/>
      <c r="B63" s="30"/>
      <c r="C63" s="30"/>
      <c r="D63" s="30"/>
      <c r="E63" s="30"/>
      <c r="F63" s="30"/>
      <c r="G63" s="31"/>
      <c r="H63" s="1"/>
    </row>
    <row r="64">
      <c r="A64" s="1"/>
      <c r="B64" s="30"/>
      <c r="C64" s="30"/>
      <c r="D64" s="30"/>
      <c r="E64" s="30"/>
      <c r="F64" s="30"/>
      <c r="G64" s="31"/>
      <c r="H64" s="1"/>
    </row>
    <row r="65">
      <c r="A65" s="1"/>
      <c r="B65" s="30"/>
      <c r="C65" s="30"/>
      <c r="D65" s="30"/>
      <c r="E65" s="30"/>
      <c r="F65" s="30"/>
      <c r="G65" s="31"/>
      <c r="H65" s="1"/>
    </row>
    <row r="66">
      <c r="A66" s="1"/>
      <c r="B66" s="30"/>
      <c r="C66" s="30"/>
      <c r="D66" s="30"/>
      <c r="E66" s="30"/>
      <c r="F66" s="30"/>
      <c r="G66" s="31"/>
      <c r="H66" s="1"/>
    </row>
    <row r="67">
      <c r="A67" s="1"/>
      <c r="B67" s="30"/>
      <c r="C67" s="30"/>
      <c r="D67" s="30"/>
      <c r="E67" s="30"/>
      <c r="F67" s="30"/>
      <c r="G67" s="31"/>
      <c r="H67" s="1"/>
    </row>
    <row r="68">
      <c r="A68" s="1"/>
      <c r="B68" s="30"/>
      <c r="C68" s="30"/>
      <c r="D68" s="30"/>
      <c r="E68" s="30"/>
      <c r="F68" s="30"/>
      <c r="G68" s="31"/>
      <c r="H68" s="1"/>
    </row>
    <row r="69">
      <c r="A69" s="1"/>
      <c r="B69" s="30"/>
      <c r="C69" s="30"/>
      <c r="D69" s="30"/>
      <c r="E69" s="30"/>
      <c r="F69" s="30"/>
      <c r="G69" s="31"/>
      <c r="H69" s="1"/>
    </row>
    <row r="70">
      <c r="A70" s="1"/>
      <c r="B70" s="30"/>
      <c r="C70" s="30"/>
      <c r="D70" s="30"/>
      <c r="E70" s="30"/>
      <c r="F70" s="30"/>
      <c r="G70" s="31"/>
      <c r="H70" s="1"/>
    </row>
    <row r="71">
      <c r="A71" s="1"/>
      <c r="B71" s="30"/>
      <c r="C71" s="30"/>
      <c r="D71" s="30"/>
      <c r="E71" s="30"/>
      <c r="F71" s="30"/>
      <c r="G71" s="31"/>
      <c r="H71" s="1"/>
    </row>
    <row r="72">
      <c r="A72" s="1"/>
      <c r="B72" s="30"/>
      <c r="C72" s="30"/>
      <c r="D72" s="30"/>
      <c r="E72" s="30"/>
      <c r="F72" s="30"/>
      <c r="G72" s="31"/>
      <c r="H72" s="1"/>
    </row>
    <row r="73">
      <c r="A73" s="1"/>
      <c r="B73" s="30"/>
      <c r="C73" s="30"/>
      <c r="D73" s="30"/>
      <c r="E73" s="30"/>
      <c r="F73" s="30"/>
      <c r="G73" s="31"/>
      <c r="H73" s="1"/>
    </row>
    <row r="74">
      <c r="A74" s="1"/>
      <c r="B74" s="30"/>
      <c r="C74" s="30"/>
      <c r="D74" s="30"/>
      <c r="E74" s="30"/>
      <c r="F74" s="30"/>
      <c r="G74" s="31"/>
      <c r="H74" s="1"/>
    </row>
    <row r="75">
      <c r="A75" s="1"/>
      <c r="B75" s="30"/>
      <c r="C75" s="30"/>
      <c r="D75" s="30"/>
      <c r="E75" s="30"/>
      <c r="F75" s="30"/>
      <c r="G75" s="31"/>
      <c r="H75" s="1"/>
    </row>
    <row r="76">
      <c r="G76" s="8"/>
    </row>
    <row r="77">
      <c r="G77" s="8"/>
    </row>
    <row r="78">
      <c r="G78" s="8"/>
    </row>
    <row r="79">
      <c r="G79" s="8"/>
    </row>
    <row r="80">
      <c r="G80" s="8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H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34" customWidth="1"/>
    <col min="2" max="7" width="12.5" customWidth="1"/>
    <col min="8" max="8" width="64" customWidth="1"/>
  </cols>
  <sheetData>
    <row r="1">
      <c r="A1" s="12" t="s">
        <v>0</v>
      </c>
      <c r="B1" s="12" t="s">
        <v>144</v>
      </c>
      <c r="C1" s="12"/>
      <c r="D1" s="12"/>
      <c r="E1" s="12"/>
      <c r="F1" s="12"/>
      <c r="G1" s="12"/>
      <c r="H1" s="1"/>
    </row>
    <row r="2">
      <c r="A2" s="12" t="s">
        <v>1</v>
      </c>
      <c r="B2" s="12" t="s">
        <v>42</v>
      </c>
      <c r="C2" s="12"/>
      <c r="D2" s="12"/>
      <c r="E2" s="12"/>
      <c r="F2" s="12"/>
      <c r="G2" s="12"/>
      <c r="H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</row>
    <row r="6">
      <c r="A6" s="1"/>
      <c r="B6" s="1"/>
      <c r="C6" s="1"/>
      <c r="D6" s="1"/>
      <c r="E6" s="1"/>
      <c r="F6" s="1"/>
      <c r="G6" s="23"/>
      <c r="H6" s="1"/>
    </row>
    <row r="7">
      <c r="A7" s="3"/>
      <c r="B7" s="2"/>
      <c r="C7" s="2"/>
      <c r="D7" s="2"/>
      <c r="E7" s="2"/>
      <c r="F7" s="2"/>
      <c r="G7" s="4"/>
      <c r="H7" s="1"/>
    </row>
    <row r="8">
      <c r="A8" s="3"/>
      <c r="B8" s="2"/>
      <c r="C8" s="2"/>
      <c r="D8" s="2"/>
      <c r="E8" s="2"/>
      <c r="F8" s="2"/>
      <c r="G8" s="4"/>
      <c r="H8" s="1"/>
    </row>
    <row r="9">
      <c r="A9" s="3" t="s">
        <v>145</v>
      </c>
      <c r="B9" s="10">
        <v>422.5</v>
      </c>
      <c r="C9" s="10">
        <v>422.5</v>
      </c>
      <c r="D9" s="10">
        <v>376.1</v>
      </c>
      <c r="E9" s="10">
        <v>272.5</v>
      </c>
      <c r="F9" s="10">
        <v>411.9</v>
      </c>
      <c r="G9" s="16">
        <f>'Cash Flow Statement'!G18</f>
        <v>429.8999999999999</v>
      </c>
      <c r="H9" s="1" t="s">
        <v>146</v>
      </c>
    </row>
    <row r="10">
      <c r="A10" s="3" t="s">
        <v>147</v>
      </c>
      <c r="B10" s="10">
        <v>593.9</v>
      </c>
      <c r="C10" s="10">
        <v>593.9</v>
      </c>
      <c r="D10" s="10">
        <v>565.3</v>
      </c>
      <c r="E10" s="10">
        <v>579</v>
      </c>
      <c r="F10" s="10">
        <v>610.9</v>
      </c>
      <c r="G10" s="22">
        <v>620</v>
      </c>
      <c r="H10" s="1"/>
    </row>
    <row r="11">
      <c r="A11" s="3" t="s">
        <v>148</v>
      </c>
      <c r="B11" s="10">
        <v>526.7</v>
      </c>
      <c r="C11" s="10">
        <v>526.7</v>
      </c>
      <c r="D11" s="10">
        <v>518.1</v>
      </c>
      <c r="E11" s="10">
        <v>515.2</v>
      </c>
      <c r="F11" s="10">
        <v>458.3</v>
      </c>
      <c r="G11" s="22">
        <v>455</v>
      </c>
      <c r="H11" s="1"/>
    </row>
    <row r="12">
      <c r="A12" s="3" t="s">
        <v>149</v>
      </c>
      <c r="B12" s="10">
        <v>108.4</v>
      </c>
      <c r="C12" s="10">
        <v>108.4</v>
      </c>
      <c r="D12" s="10">
        <v>122</v>
      </c>
      <c r="E12" s="10">
        <v>138.5</v>
      </c>
      <c r="F12" s="10">
        <v>137.4</v>
      </c>
      <c r="G12" s="22">
        <v>135</v>
      </c>
      <c r="H12" s="1"/>
    </row>
    <row r="13">
      <c r="A13" s="5" t="s">
        <v>150</v>
      </c>
      <c r="B13" s="9">
        <f>SUM(B9:B12)</f>
        <v>1651.5</v>
      </c>
      <c r="C13" s="9">
        <f>SUM(C9:C12)</f>
        <v>1651.5</v>
      </c>
      <c r="D13" s="9">
        <f>SUM(D9:D12)</f>
        <v>1581.5</v>
      </c>
      <c r="E13" s="9">
        <f>SUM(E9:E12)</f>
        <v>1505.2</v>
      </c>
      <c r="F13" s="9">
        <f>SUM(F9:F12)</f>
        <v>1618.5</v>
      </c>
      <c r="G13" s="39">
        <f>SUM(G9:G12)</f>
        <v>1639.8999999999999</v>
      </c>
      <c r="H13" s="1"/>
    </row>
    <row r="14">
      <c r="A14" s="3"/>
      <c r="B14" s="2"/>
      <c r="C14" s="2"/>
      <c r="D14" s="2"/>
      <c r="E14" s="2"/>
      <c r="F14" s="2"/>
      <c r="G14" s="4"/>
      <c r="H14" s="1"/>
    </row>
    <row r="15">
      <c r="A15" s="3" t="s">
        <v>151</v>
      </c>
      <c r="B15" s="10">
        <v>343.2</v>
      </c>
      <c r="C15" s="10">
        <v>343.2</v>
      </c>
      <c r="D15" s="10">
        <v>345</v>
      </c>
      <c r="E15" s="10">
        <v>350.3</v>
      </c>
      <c r="F15" s="10">
        <v>345.9</v>
      </c>
      <c r="G15" s="22">
        <v>348</v>
      </c>
      <c r="H15" s="1"/>
    </row>
    <row r="16">
      <c r="A16" s="3" t="s">
        <v>152</v>
      </c>
      <c r="B16" s="10">
        <v>97.4</v>
      </c>
      <c r="C16" s="10">
        <v>97.4</v>
      </c>
      <c r="D16" s="10">
        <v>103.6</v>
      </c>
      <c r="E16" s="10">
        <v>101.9</v>
      </c>
      <c r="F16" s="10">
        <v>96.8</v>
      </c>
      <c r="G16" s="22">
        <v>96</v>
      </c>
      <c r="H16" s="1"/>
    </row>
    <row r="17">
      <c r="A17" s="3" t="s">
        <v>153</v>
      </c>
      <c r="B17" s="10">
        <v>1495.5</v>
      </c>
      <c r="C17" s="10">
        <v>1495.5</v>
      </c>
      <c r="D17" s="10">
        <v>1492.6</v>
      </c>
      <c r="E17" s="10">
        <v>1497.4</v>
      </c>
      <c r="F17" s="10">
        <v>1494.6</v>
      </c>
      <c r="G17" s="22">
        <v>1495</v>
      </c>
      <c r="H17" s="1"/>
    </row>
    <row r="18">
      <c r="A18" s="3" t="s">
        <v>154</v>
      </c>
      <c r="B18" s="10">
        <v>1099</v>
      </c>
      <c r="C18" s="10">
        <v>1099</v>
      </c>
      <c r="D18" s="10">
        <v>1074.8</v>
      </c>
      <c r="E18" s="10">
        <v>1056.4</v>
      </c>
      <c r="F18" s="10">
        <v>1028.9</v>
      </c>
      <c r="G18" s="22">
        <v>1005</v>
      </c>
      <c r="H18" s="1"/>
    </row>
    <row r="19">
      <c r="A19" s="3" t="s">
        <v>155</v>
      </c>
      <c r="B19" s="10">
        <v>23.4</v>
      </c>
      <c r="C19" s="10">
        <v>23.4</v>
      </c>
      <c r="D19" s="10">
        <v>12.3</v>
      </c>
      <c r="E19" s="10">
        <v>3.2</v>
      </c>
      <c r="F19" s="10">
        <v>4.8</v>
      </c>
      <c r="G19" s="22">
        <v>5</v>
      </c>
      <c r="H19" s="1"/>
    </row>
    <row r="20">
      <c r="A20" s="3" t="s">
        <v>156</v>
      </c>
      <c r="B20" s="10">
        <v>45.2</v>
      </c>
      <c r="C20" s="10">
        <v>45.2</v>
      </c>
      <c r="D20" s="10">
        <v>42.3</v>
      </c>
      <c r="E20" s="10">
        <v>44.1</v>
      </c>
      <c r="F20" s="10">
        <v>45.9</v>
      </c>
      <c r="G20" s="22">
        <v>46</v>
      </c>
      <c r="H20" s="1"/>
    </row>
    <row r="21">
      <c r="A21" s="5" t="s">
        <v>157</v>
      </c>
      <c r="B21" s="9">
        <f>SUM(B13,B15:B20)</f>
        <v>4755.2</v>
      </c>
      <c r="C21" s="9">
        <f>SUM(C13,C15:C20)</f>
        <v>4755.2</v>
      </c>
      <c r="D21" s="9">
        <f>SUM(D13,D15:D20)</f>
        <v>4652.099999999999</v>
      </c>
      <c r="E21" s="9">
        <f>SUM(E13,E15:E20)</f>
        <v>4558.5</v>
      </c>
      <c r="F21" s="9">
        <f>SUM(F13,F15:F20)</f>
        <v>4635.4</v>
      </c>
      <c r="G21" s="39">
        <f>SUM(G13,G15:G20)</f>
        <v>4634.9</v>
      </c>
      <c r="H21" s="1"/>
    </row>
    <row r="22">
      <c r="A22" s="3"/>
      <c r="B22" s="2"/>
      <c r="C22" s="2"/>
      <c r="D22" s="2"/>
      <c r="E22" s="2"/>
      <c r="F22" s="2"/>
      <c r="G22" s="4"/>
      <c r="H22" s="1"/>
    </row>
    <row r="23">
      <c r="A23" s="3" t="s">
        <v>158</v>
      </c>
      <c r="B23" s="10">
        <v>454.5</v>
      </c>
      <c r="C23" s="10">
        <v>454.5</v>
      </c>
      <c r="D23" s="10">
        <v>396.2</v>
      </c>
      <c r="E23" s="10">
        <v>354.6</v>
      </c>
      <c r="F23" s="10">
        <v>363.9</v>
      </c>
      <c r="G23" s="22">
        <v>373</v>
      </c>
      <c r="H23" s="1"/>
    </row>
    <row r="24">
      <c r="A24" s="3" t="s">
        <v>159</v>
      </c>
      <c r="B24" s="10">
        <v>23.3</v>
      </c>
      <c r="C24" s="10">
        <v>23.3</v>
      </c>
      <c r="D24" s="10">
        <v>25.4</v>
      </c>
      <c r="E24" s="10">
        <v>26.3</v>
      </c>
      <c r="F24" s="10">
        <v>27</v>
      </c>
      <c r="G24" s="22">
        <v>27</v>
      </c>
      <c r="H24" s="1"/>
    </row>
    <row r="25">
      <c r="A25" s="3" t="s">
        <v>160</v>
      </c>
      <c r="B25" s="10">
        <v>110</v>
      </c>
      <c r="C25" s="10">
        <v>110</v>
      </c>
      <c r="D25" s="10">
        <v>86.2</v>
      </c>
      <c r="E25" s="10">
        <v>106.2</v>
      </c>
      <c r="F25" s="10">
        <v>126.4</v>
      </c>
      <c r="G25" s="22">
        <v>129</v>
      </c>
      <c r="H25" s="1"/>
    </row>
    <row r="26">
      <c r="A26" s="3" t="s">
        <v>161</v>
      </c>
      <c r="B26" s="10">
        <v>258</v>
      </c>
      <c r="C26" s="10">
        <v>258</v>
      </c>
      <c r="D26" s="10">
        <v>254.6</v>
      </c>
      <c r="E26" s="10">
        <v>241</v>
      </c>
      <c r="F26" s="10">
        <v>271</v>
      </c>
      <c r="G26" s="22">
        <v>272</v>
      </c>
      <c r="H26" s="1"/>
    </row>
    <row r="27">
      <c r="A27" s="5" t="s">
        <v>162</v>
      </c>
      <c r="B27" s="9">
        <f>SUM(B23:B26)</f>
        <v>845.8</v>
      </c>
      <c r="C27" s="9">
        <f>SUM(C23:C26)</f>
        <v>845.8</v>
      </c>
      <c r="D27" s="9">
        <f>SUM(D23:D26)</f>
        <v>762.4</v>
      </c>
      <c r="E27" s="9">
        <f>SUM(E23:E26)</f>
        <v>728.1</v>
      </c>
      <c r="F27" s="9">
        <f>SUM(F23:F26)</f>
        <v>788.3</v>
      </c>
      <c r="G27" s="39">
        <f>SUM(G23:G26)</f>
        <v>801</v>
      </c>
      <c r="H27" s="1"/>
    </row>
    <row r="28">
      <c r="A28" s="3" t="s">
        <v>163</v>
      </c>
      <c r="B28" s="10">
        <v>896.8</v>
      </c>
      <c r="C28" s="10">
        <v>896.8</v>
      </c>
      <c r="D28" s="10">
        <v>797</v>
      </c>
      <c r="E28" s="10">
        <v>697.1</v>
      </c>
      <c r="F28" s="10">
        <v>697.3</v>
      </c>
      <c r="G28" s="22">
        <v>697</v>
      </c>
      <c r="H28" s="1"/>
    </row>
    <row r="29">
      <c r="A29" s="3" t="s">
        <v>164</v>
      </c>
      <c r="B29" s="10">
        <v>84.3</v>
      </c>
      <c r="C29" s="10">
        <v>84.3</v>
      </c>
      <c r="D29" s="10">
        <v>87.7</v>
      </c>
      <c r="E29" s="10">
        <v>84.8</v>
      </c>
      <c r="F29" s="10">
        <v>80</v>
      </c>
      <c r="G29" s="22">
        <v>78</v>
      </c>
      <c r="H29" s="1"/>
    </row>
    <row r="30">
      <c r="A30" s="3" t="s">
        <v>165</v>
      </c>
      <c r="B30" s="10">
        <v>39.2</v>
      </c>
      <c r="C30" s="10">
        <v>39.2</v>
      </c>
      <c r="D30" s="10">
        <v>39.6</v>
      </c>
      <c r="E30" s="10">
        <v>39.9</v>
      </c>
      <c r="F30" s="10">
        <v>40.1</v>
      </c>
      <c r="G30" s="22">
        <v>40</v>
      </c>
      <c r="H30" s="1"/>
    </row>
    <row r="31">
      <c r="A31" s="3" t="s">
        <v>166</v>
      </c>
      <c r="B31" s="10">
        <v>24.9</v>
      </c>
      <c r="C31" s="10">
        <v>24.9</v>
      </c>
      <c r="D31" s="10">
        <v>24.6</v>
      </c>
      <c r="E31" s="10">
        <v>27.2</v>
      </c>
      <c r="F31" s="10">
        <v>40.2</v>
      </c>
      <c r="G31" s="22">
        <v>40</v>
      </c>
      <c r="H31" s="1"/>
    </row>
    <row r="32">
      <c r="A32" s="3" t="s">
        <v>167</v>
      </c>
      <c r="B32" s="10">
        <v>139.3</v>
      </c>
      <c r="C32" s="10">
        <v>139.3</v>
      </c>
      <c r="D32" s="10">
        <v>146.8</v>
      </c>
      <c r="E32" s="10">
        <v>140.6</v>
      </c>
      <c r="F32" s="10">
        <v>138</v>
      </c>
      <c r="G32" s="22">
        <v>139</v>
      </c>
      <c r="H32" s="1"/>
    </row>
    <row r="33">
      <c r="A33" s="5" t="s">
        <v>168</v>
      </c>
      <c r="B33" s="9">
        <f>SUM(B27:B32)</f>
        <v>2030.3</v>
      </c>
      <c r="C33" s="9">
        <f>SUM(C27:C32)</f>
        <v>2030.3</v>
      </c>
      <c r="D33" s="9">
        <f>SUM(D27:D32)</f>
        <v>1858.1</v>
      </c>
      <c r="E33" s="9">
        <f>SUM(E27:E32)</f>
        <v>1717.7</v>
      </c>
      <c r="F33" s="9">
        <f>SUM(F27:F32)</f>
        <v>1783.8999999999999</v>
      </c>
      <c r="G33" s="39">
        <f>SUM(G27:G32)</f>
        <v>1795</v>
      </c>
      <c r="H33" s="1"/>
    </row>
    <row r="34">
      <c r="A34" s="3"/>
      <c r="B34" s="2"/>
      <c r="C34" s="2"/>
      <c r="D34" s="2"/>
      <c r="E34" s="2"/>
      <c r="F34" s="2"/>
      <c r="G34" s="4"/>
      <c r="H34" s="1"/>
    </row>
    <row r="35">
      <c r="A35" s="5" t="s">
        <v>169</v>
      </c>
      <c r="B35" s="26">
        <v>2724.9</v>
      </c>
      <c r="C35" s="9">
        <f>B35</f>
        <v>2724.9</v>
      </c>
      <c r="D35" s="26">
        <v>2794</v>
      </c>
      <c r="E35" s="26">
        <v>2840.8</v>
      </c>
      <c r="F35" s="26">
        <v>2851.5</v>
      </c>
      <c r="G35" s="39">
        <f>G21-G33</f>
        <v>2839.8999999999996</v>
      </c>
      <c r="H35" s="1" t="s">
        <v>170</v>
      </c>
    </row>
    <row r="36">
      <c r="A36" s="5" t="s">
        <v>171</v>
      </c>
      <c r="B36" s="9">
        <f>B21-B33-B35</f>
        <v>0</v>
      </c>
      <c r="C36" s="9">
        <f>C21-C33-C35</f>
        <v>0</v>
      </c>
      <c r="D36" s="9">
        <f>D21-D33-D35</f>
        <v>0</v>
      </c>
      <c r="E36" s="9">
        <f>E21-E33-E35</f>
        <v>0</v>
      </c>
      <c r="F36" s="9">
        <f>F21-F33-F35</f>
        <v>0</v>
      </c>
      <c r="G36" s="39">
        <f>G21-G33-G35</f>
        <v>0</v>
      </c>
      <c r="H36" s="1" t="s">
        <v>172</v>
      </c>
    </row>
    <row r="37">
      <c r="A37" s="3"/>
      <c r="B37" s="2"/>
      <c r="C37" s="2"/>
      <c r="D37" s="2"/>
      <c r="E37" s="2"/>
      <c r="F37" s="2"/>
      <c r="G37" s="4"/>
      <c r="H37" s="1"/>
    </row>
    <row r="38">
      <c r="A38" s="3"/>
      <c r="B38" s="2"/>
      <c r="C38" s="2"/>
      <c r="D38" s="2"/>
      <c r="E38" s="2"/>
      <c r="F38" s="2"/>
      <c r="G38" s="4"/>
      <c r="H38" s="1"/>
    </row>
    <row r="39">
      <c r="A39" s="3"/>
      <c r="B39" s="2"/>
      <c r="C39" s="2"/>
      <c r="D39" s="2"/>
      <c r="E39" s="2"/>
      <c r="F39" s="2"/>
      <c r="G39" s="4"/>
      <c r="H39" s="1"/>
    </row>
    <row r="40">
      <c r="A40" s="3"/>
      <c r="B40" s="2"/>
      <c r="C40" s="2"/>
      <c r="D40" s="2"/>
      <c r="E40" s="2"/>
      <c r="F40" s="2"/>
      <c r="G40" s="4"/>
      <c r="H40" s="1"/>
    </row>
    <row r="41">
      <c r="A41" s="3"/>
      <c r="B41" s="2"/>
      <c r="C41" s="2"/>
      <c r="D41" s="2"/>
      <c r="E41" s="2"/>
      <c r="F41" s="2"/>
      <c r="G41" s="4"/>
      <c r="H41" s="1"/>
    </row>
    <row r="42">
      <c r="A42" s="3"/>
      <c r="B42" s="2"/>
      <c r="C42" s="2"/>
      <c r="D42" s="2"/>
      <c r="E42" s="2"/>
      <c r="F42" s="2"/>
      <c r="G42" s="4"/>
      <c r="H42" s="1"/>
    </row>
    <row r="43">
      <c r="A43" s="3"/>
      <c r="B43" s="2"/>
      <c r="C43" s="2"/>
      <c r="D43" s="2"/>
      <c r="E43" s="2"/>
      <c r="F43" s="2"/>
      <c r="G43" s="4"/>
      <c r="H43" s="1"/>
    </row>
    <row r="44">
      <c r="A44" s="3"/>
      <c r="B44" s="2"/>
      <c r="C44" s="2"/>
      <c r="D44" s="2"/>
      <c r="E44" s="2"/>
      <c r="F44" s="2"/>
      <c r="G44" s="4"/>
      <c r="H44" s="1"/>
    </row>
    <row r="45">
      <c r="A45" s="3"/>
      <c r="B45" s="2"/>
      <c r="C45" s="2"/>
      <c r="D45" s="2"/>
      <c r="E45" s="2"/>
      <c r="F45" s="2"/>
      <c r="G45" s="4"/>
      <c r="H45" s="1"/>
    </row>
    <row r="46">
      <c r="A46" s="3"/>
      <c r="B46" s="2"/>
      <c r="C46" s="2"/>
      <c r="D46" s="2"/>
      <c r="E46" s="2"/>
      <c r="F46" s="2"/>
      <c r="G46" s="4"/>
      <c r="H46" s="1"/>
    </row>
    <row r="47">
      <c r="A47" s="3"/>
      <c r="B47" s="2"/>
      <c r="C47" s="2"/>
      <c r="D47" s="2"/>
      <c r="E47" s="2"/>
      <c r="F47" s="2"/>
      <c r="G47" s="4"/>
      <c r="H47" s="1"/>
    </row>
    <row r="48">
      <c r="A48" s="3"/>
      <c r="B48" s="2"/>
      <c r="C48" s="2"/>
      <c r="D48" s="2"/>
      <c r="E48" s="2"/>
      <c r="F48" s="2"/>
      <c r="G48" s="4"/>
      <c r="H48" s="1"/>
    </row>
    <row r="49">
      <c r="A49" s="3"/>
      <c r="B49" s="2"/>
      <c r="C49" s="2"/>
      <c r="D49" s="2"/>
      <c r="E49" s="2"/>
      <c r="F49" s="2"/>
      <c r="G49" s="4"/>
      <c r="H49" s="1"/>
    </row>
    <row r="50">
      <c r="A50" s="3"/>
      <c r="B50" s="2"/>
      <c r="C50" s="2"/>
      <c r="D50" s="2"/>
      <c r="E50" s="2"/>
      <c r="F50" s="2"/>
      <c r="G50" s="4"/>
      <c r="H50" s="1"/>
    </row>
    <row r="51">
      <c r="A51" s="3"/>
      <c r="B51" s="2"/>
      <c r="C51" s="2"/>
      <c r="D51" s="2"/>
      <c r="E51" s="2"/>
      <c r="F51" s="2"/>
      <c r="G51" s="4"/>
      <c r="H51" s="1"/>
    </row>
    <row r="52">
      <c r="A52" s="3"/>
      <c r="B52" s="2"/>
      <c r="C52" s="2"/>
      <c r="D52" s="2"/>
      <c r="E52" s="2"/>
      <c r="F52" s="2"/>
      <c r="G52" s="4"/>
      <c r="H52" s="1"/>
    </row>
    <row r="53">
      <c r="A53" s="3"/>
      <c r="B53" s="2"/>
      <c r="C53" s="2"/>
      <c r="D53" s="2"/>
      <c r="E53" s="2"/>
      <c r="F53" s="2"/>
      <c r="G53" s="4"/>
      <c r="H53" s="1"/>
    </row>
    <row r="54">
      <c r="A54" s="3"/>
      <c r="B54" s="2"/>
      <c r="C54" s="2"/>
      <c r="D54" s="2"/>
      <c r="E54" s="2"/>
      <c r="F54" s="2"/>
      <c r="G54" s="4"/>
      <c r="H54" s="1"/>
    </row>
    <row r="55">
      <c r="A55" s="3"/>
      <c r="B55" s="2"/>
      <c r="C55" s="2"/>
      <c r="D55" s="2"/>
      <c r="E55" s="2"/>
      <c r="F55" s="2"/>
      <c r="G55" s="4"/>
      <c r="H55" s="1"/>
    </row>
    <row r="56">
      <c r="A56" s="3"/>
      <c r="B56" s="2"/>
      <c r="C56" s="2"/>
      <c r="D56" s="2"/>
      <c r="E56" s="2"/>
      <c r="F56" s="2"/>
      <c r="G56" s="4"/>
      <c r="H56" s="1"/>
    </row>
    <row r="57">
      <c r="A57" s="3"/>
      <c r="B57" s="2"/>
      <c r="C57" s="2"/>
      <c r="D57" s="2"/>
      <c r="E57" s="2"/>
      <c r="F57" s="2"/>
      <c r="G57" s="4"/>
      <c r="H57" s="1"/>
    </row>
    <row r="58">
      <c r="A58" s="3"/>
      <c r="B58" s="2"/>
      <c r="C58" s="2"/>
      <c r="D58" s="2"/>
      <c r="E58" s="2"/>
      <c r="F58" s="2"/>
      <c r="G58" s="4"/>
      <c r="H58" s="1"/>
    </row>
    <row r="59">
      <c r="A59" s="3"/>
      <c r="B59" s="2"/>
      <c r="C59" s="2"/>
      <c r="D59" s="2"/>
      <c r="E59" s="2"/>
      <c r="F59" s="2"/>
      <c r="G59" s="4"/>
      <c r="H59" s="1"/>
    </row>
    <row r="60">
      <c r="A60" s="3"/>
      <c r="B60" s="2"/>
      <c r="C60" s="2"/>
      <c r="D60" s="2"/>
      <c r="E60" s="2"/>
      <c r="F60" s="2"/>
      <c r="G60" s="4"/>
      <c r="H60" s="1"/>
    </row>
    <row r="61">
      <c r="A61" s="3"/>
      <c r="B61" s="2"/>
      <c r="C61" s="2"/>
      <c r="D61" s="2"/>
      <c r="E61" s="2"/>
      <c r="F61" s="2"/>
      <c r="G61" s="4"/>
      <c r="H61" s="1"/>
    </row>
    <row r="62">
      <c r="A62" s="3"/>
      <c r="B62" s="2"/>
      <c r="C62" s="2"/>
      <c r="D62" s="2"/>
      <c r="E62" s="2"/>
      <c r="F62" s="2"/>
      <c r="G62" s="4"/>
      <c r="H62" s="1"/>
    </row>
    <row r="63">
      <c r="A63" s="3"/>
      <c r="B63" s="2"/>
      <c r="C63" s="2"/>
      <c r="D63" s="2"/>
      <c r="E63" s="2"/>
      <c r="F63" s="2"/>
      <c r="G63" s="4"/>
      <c r="H63" s="1"/>
    </row>
    <row r="64">
      <c r="A64" s="3"/>
      <c r="B64" s="2"/>
      <c r="C64" s="2"/>
      <c r="D64" s="2"/>
      <c r="E64" s="2"/>
      <c r="F64" s="2"/>
      <c r="G64" s="4"/>
      <c r="H64" s="1"/>
    </row>
    <row r="65">
      <c r="A65" s="3"/>
      <c r="B65" s="2"/>
      <c r="C65" s="2"/>
      <c r="D65" s="2"/>
      <c r="E65" s="2"/>
      <c r="F65" s="2"/>
      <c r="G65" s="4"/>
      <c r="H65" s="1"/>
    </row>
    <row r="66">
      <c r="A66" s="3"/>
      <c r="B66" s="2"/>
      <c r="C66" s="2"/>
      <c r="D66" s="2"/>
      <c r="E66" s="2"/>
      <c r="F66" s="2"/>
      <c r="G66" s="4"/>
      <c r="H66" s="1"/>
    </row>
    <row r="67">
      <c r="A67" s="3"/>
      <c r="B67" s="2"/>
      <c r="C67" s="2"/>
      <c r="D67" s="2"/>
      <c r="E67" s="2"/>
      <c r="F67" s="2"/>
      <c r="G67" s="4"/>
      <c r="H67" s="1"/>
    </row>
    <row r="68">
      <c r="A68" s="3"/>
      <c r="B68" s="2"/>
      <c r="C68" s="2"/>
      <c r="D68" s="2"/>
      <c r="E68" s="2"/>
      <c r="F68" s="2"/>
      <c r="G68" s="4"/>
      <c r="H68" s="1"/>
    </row>
    <row r="69">
      <c r="A69" s="3"/>
      <c r="B69" s="2"/>
      <c r="C69" s="2"/>
      <c r="D69" s="2"/>
      <c r="E69" s="2"/>
      <c r="F69" s="2"/>
      <c r="G69" s="4"/>
      <c r="H69" s="1"/>
    </row>
    <row r="70">
      <c r="A70" s="3"/>
      <c r="B70" s="2"/>
      <c r="C70" s="2"/>
      <c r="D70" s="2"/>
      <c r="E70" s="2"/>
      <c r="F70" s="2"/>
      <c r="G70" s="4"/>
      <c r="H70" s="1"/>
    </row>
    <row r="71">
      <c r="A71" s="3"/>
      <c r="B71" s="2"/>
      <c r="C71" s="2"/>
      <c r="D71" s="2"/>
      <c r="E71" s="2"/>
      <c r="F71" s="2"/>
      <c r="G71" s="4"/>
      <c r="H71" s="1"/>
    </row>
    <row r="72">
      <c r="A72" s="3"/>
      <c r="B72" s="2"/>
      <c r="C72" s="2"/>
      <c r="D72" s="2"/>
      <c r="E72" s="2"/>
      <c r="F72" s="2"/>
      <c r="G72" s="4"/>
      <c r="H72" s="1"/>
    </row>
    <row r="73">
      <c r="A73" s="3"/>
      <c r="B73" s="2"/>
      <c r="C73" s="2"/>
      <c r="D73" s="2"/>
      <c r="E73" s="2"/>
      <c r="F73" s="2"/>
      <c r="G73" s="4"/>
      <c r="H73" s="1"/>
    </row>
    <row r="74">
      <c r="A74" s="3"/>
      <c r="B74" s="2"/>
      <c r="C74" s="2"/>
      <c r="D74" s="2"/>
      <c r="E74" s="2"/>
      <c r="F74" s="2"/>
      <c r="G74" s="4"/>
      <c r="H74" s="1"/>
    </row>
    <row r="75">
      <c r="A75" s="3"/>
      <c r="B75" s="2"/>
      <c r="C75" s="2"/>
      <c r="D75" s="2"/>
      <c r="E75" s="2"/>
      <c r="F75" s="2"/>
      <c r="G75" s="4"/>
      <c r="H75" s="1"/>
    </row>
    <row r="76">
      <c r="A76" s="3"/>
      <c r="B76" s="3"/>
      <c r="C76" s="3"/>
      <c r="D76" s="3"/>
      <c r="E76" s="3"/>
      <c r="F76" s="3"/>
      <c r="G76" s="6"/>
    </row>
    <row r="77">
      <c r="A77" s="3"/>
      <c r="B77" s="3"/>
      <c r="C77" s="3"/>
      <c r="D77" s="3"/>
      <c r="E77" s="3"/>
      <c r="F77" s="3"/>
      <c r="G77" s="6"/>
    </row>
    <row r="78">
      <c r="A78" s="3"/>
      <c r="B78" s="3"/>
      <c r="C78" s="3"/>
      <c r="D78" s="3"/>
      <c r="E78" s="3"/>
      <c r="F78" s="3"/>
      <c r="G78" s="6"/>
    </row>
    <row r="79">
      <c r="A79" s="3"/>
      <c r="B79" s="3"/>
      <c r="C79" s="3"/>
      <c r="D79" s="3"/>
      <c r="E79" s="3"/>
      <c r="F79" s="3"/>
      <c r="G79" s="6"/>
    </row>
    <row r="80">
      <c r="A80" s="3"/>
      <c r="B80" s="3"/>
      <c r="C80" s="3"/>
      <c r="D80" s="3"/>
      <c r="E80" s="3"/>
      <c r="F80" s="3"/>
      <c r="G80" s="6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H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34" customWidth="1"/>
    <col min="2" max="7" width="12.5" customWidth="1"/>
  </cols>
  <sheetData>
    <row r="1">
      <c r="A1" s="12" t="s">
        <v>0</v>
      </c>
      <c r="B1" s="12" t="s">
        <v>173</v>
      </c>
      <c r="C1" s="12"/>
      <c r="D1" s="12"/>
      <c r="E1" s="12"/>
      <c r="F1" s="12"/>
      <c r="G1" s="12"/>
      <c r="H1" s="1"/>
    </row>
    <row r="2">
      <c r="A2" s="12" t="s">
        <v>1</v>
      </c>
      <c r="B2" s="12" t="s">
        <v>42</v>
      </c>
      <c r="C2" s="12"/>
      <c r="D2" s="12"/>
      <c r="E2" s="12"/>
      <c r="F2" s="12"/>
      <c r="G2" s="12"/>
      <c r="H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</row>
    <row r="6">
      <c r="A6" s="1"/>
      <c r="B6" s="1"/>
      <c r="C6" s="1"/>
      <c r="D6" s="1"/>
      <c r="E6" s="1"/>
      <c r="F6" s="1"/>
      <c r="G6" s="23"/>
      <c r="H6" s="1"/>
    </row>
    <row r="7">
      <c r="A7" s="3"/>
      <c r="B7" s="2"/>
      <c r="C7" s="2"/>
      <c r="D7" s="2"/>
      <c r="E7" s="2"/>
      <c r="F7" s="2"/>
      <c r="G7" s="4"/>
      <c r="H7" s="1"/>
    </row>
    <row r="8">
      <c r="A8" s="3"/>
      <c r="B8" s="2"/>
      <c r="C8" s="2"/>
      <c r="D8" s="2"/>
      <c r="E8" s="2"/>
      <c r="F8" s="2"/>
      <c r="G8" s="4"/>
      <c r="H8" s="1"/>
    </row>
    <row r="9">
      <c r="A9" s="3" t="s">
        <v>27</v>
      </c>
      <c r="B9" s="16">
        <f>'Income Statement'!B27</f>
        <v>396.60000000000036</v>
      </c>
      <c r="C9" s="16">
        <f>'Income Statement'!C27</f>
        <v>113.9999999999999</v>
      </c>
      <c r="D9" s="16">
        <f>'Income Statement'!D27</f>
        <v>120.50000000000009</v>
      </c>
      <c r="E9" s="16">
        <f>'Income Statement'!E27</f>
        <v>96.8000000000001</v>
      </c>
      <c r="F9" s="16">
        <f>'Income Statement'!F27</f>
        <v>140.99999999999994</v>
      </c>
      <c r="G9" s="19">
        <f>'Income Statement'!G27</f>
        <v>148.35199999999998</v>
      </c>
      <c r="H9" s="1"/>
    </row>
    <row r="10">
      <c r="A10" s="5" t="s">
        <v>174</v>
      </c>
      <c r="B10" s="26">
        <v>601.4</v>
      </c>
      <c r="C10" s="13">
        <f>B10-Inputs!K81</f>
        <v>202.5</v>
      </c>
      <c r="D10" s="26">
        <v>140.8</v>
      </c>
      <c r="E10" s="26">
        <v>89.1</v>
      </c>
      <c r="F10" s="26">
        <v>290.3</v>
      </c>
      <c r="G10" s="47">
        <v>125</v>
      </c>
      <c r="H10" s="1"/>
    </row>
    <row r="11">
      <c r="A11" s="3" t="s">
        <v>175</v>
      </c>
      <c r="B11" s="10">
        <v>-68.4</v>
      </c>
      <c r="C11" s="16">
        <f>B11-Inputs!K85</f>
        <v>-24.800000000000004</v>
      </c>
      <c r="D11" s="10">
        <v>-26</v>
      </c>
      <c r="E11" s="10">
        <v>-15.8</v>
      </c>
      <c r="F11" s="10">
        <v>-16.7</v>
      </c>
      <c r="G11" s="22">
        <v>-22</v>
      </c>
      <c r="H11" s="1"/>
    </row>
    <row r="12">
      <c r="A12" s="3" t="s">
        <v>176</v>
      </c>
      <c r="B12" s="10">
        <v>-1212.3</v>
      </c>
      <c r="C12" s="10"/>
      <c r="D12" s="10">
        <v>-0.3</v>
      </c>
      <c r="E12" s="10">
        <v>-0.5</v>
      </c>
      <c r="F12" s="10">
        <v>1.1</v>
      </c>
      <c r="G12" s="22">
        <v>0</v>
      </c>
      <c r="H12" s="1"/>
    </row>
    <row r="13">
      <c r="A13" s="5" t="s">
        <v>177</v>
      </c>
      <c r="B13" s="9">
        <f>SUM(B11:B12)</f>
        <v>-1280.7</v>
      </c>
      <c r="C13" s="9">
        <f>SUM(C11:C12)</f>
        <v>-31.40000000000009</v>
      </c>
      <c r="D13" s="9">
        <f>SUM(D11:D12)</f>
        <v>-26.3</v>
      </c>
      <c r="E13" s="9">
        <f>SUM(E11:E12)</f>
        <v>-16.3</v>
      </c>
      <c r="F13" s="9">
        <f>SUM(F11:F12)</f>
        <v>-15.6</v>
      </c>
      <c r="G13" s="39">
        <f>SUM(G11:G12)</f>
        <v>-22</v>
      </c>
      <c r="H13" s="1"/>
    </row>
    <row r="14">
      <c r="A14" s="3" t="s">
        <v>178</v>
      </c>
      <c r="B14" s="10">
        <v>255.4</v>
      </c>
      <c r="C14" s="16">
        <f>B14-Inputs!K83</f>
        <v>-122.20000000000002</v>
      </c>
      <c r="D14" s="10">
        <v>-160.7</v>
      </c>
      <c r="E14" s="10">
        <v>-181.3</v>
      </c>
      <c r="F14" s="10">
        <v>-134.7</v>
      </c>
      <c r="G14" s="22">
        <v>-85</v>
      </c>
      <c r="H14" s="1"/>
    </row>
    <row r="15">
      <c r="A15" s="3" t="s">
        <v>179</v>
      </c>
      <c r="B15" s="10">
        <v>0.6</v>
      </c>
      <c r="C15" s="16">
        <f>B15-Inputs!K84</f>
        <v>1.7999999999999998</v>
      </c>
      <c r="D15" s="10">
        <v>-0.2</v>
      </c>
      <c r="E15" s="10">
        <v>4.9</v>
      </c>
      <c r="F15" s="10">
        <v>-0.6</v>
      </c>
      <c r="G15" s="22">
        <v>0</v>
      </c>
      <c r="H15" s="1"/>
    </row>
    <row r="16">
      <c r="A16" s="5" t="s">
        <v>180</v>
      </c>
      <c r="B16" s="9">
        <f>SUM(B10,B13:B15)</f>
        <v>-423.30000000000007</v>
      </c>
      <c r="C16" s="9">
        <f>SUM(C10,C13:C15)</f>
        <v>50.69999999999989</v>
      </c>
      <c r="D16" s="9">
        <f>SUM(D10,D13:D15)</f>
        <v>-46.39999999999998</v>
      </c>
      <c r="E16" s="9">
        <f>SUM(E10,E13:E15)</f>
        <v>-103.60000000000001</v>
      </c>
      <c r="F16" s="9">
        <f>SUM(F10,F13:F15)</f>
        <v>139.40000000000003</v>
      </c>
      <c r="G16" s="39">
        <f>SUM(G10,G13:G15)</f>
        <v>18</v>
      </c>
      <c r="H16" s="1"/>
    </row>
    <row r="17">
      <c r="A17" s="3" t="s">
        <v>181</v>
      </c>
      <c r="B17" s="10">
        <v>845.8</v>
      </c>
      <c r="C17" s="10">
        <v>371.8</v>
      </c>
      <c r="D17" s="10"/>
      <c r="E17" s="10"/>
      <c r="F17" s="10"/>
      <c r="G17" s="2">
        <f>F18</f>
        <v>411.8999999999999</v>
      </c>
      <c r="H17" s="1"/>
    </row>
    <row r="18">
      <c r="A18" s="5" t="s">
        <v>182</v>
      </c>
      <c r="B18" s="9">
        <f>B17+B16</f>
        <v>422.4999999999999</v>
      </c>
      <c r="C18" s="9">
        <f>C17+C16</f>
        <v>422.4999999999999</v>
      </c>
      <c r="D18" s="9">
        <f>D17+D16</f>
        <v>376.0999999999999</v>
      </c>
      <c r="E18" s="9">
        <f>E17+E16</f>
        <v>272.4999999999999</v>
      </c>
      <c r="F18" s="9">
        <f>F17+F16</f>
        <v>411.8999999999999</v>
      </c>
      <c r="G18" s="39">
        <f>G17+G16</f>
        <v>429.8999999999999</v>
      </c>
      <c r="H18" s="1"/>
    </row>
    <row r="19">
      <c r="A19" s="3"/>
      <c r="B19" s="2"/>
      <c r="C19" s="2"/>
      <c r="D19" s="2"/>
      <c r="E19" s="2"/>
      <c r="F19" s="2"/>
      <c r="G19" s="4"/>
      <c r="H19" s="1"/>
    </row>
    <row r="20">
      <c r="A20" s="5" t="s">
        <v>183</v>
      </c>
      <c r="B20" s="13">
        <f>B18-'Balance Sheet'!B9</f>
        <v>0</v>
      </c>
      <c r="C20" s="13">
        <f>C18-'Balance Sheet'!C9</f>
        <v>0</v>
      </c>
      <c r="D20" s="13">
        <f>D18-'Balance Sheet'!D9</f>
        <v>0</v>
      </c>
      <c r="E20" s="13">
        <f>E18-'Balance Sheet'!E9</f>
        <v>0</v>
      </c>
      <c r="F20" s="13">
        <f>F18-'Balance Sheet'!F9</f>
        <v>0</v>
      </c>
      <c r="G20" s="25">
        <f>G18-'Balance Sheet'!G9</f>
        <v>0</v>
      </c>
      <c r="H20" s="1"/>
    </row>
    <row r="21">
      <c r="A21" s="5" t="s">
        <v>184</v>
      </c>
      <c r="B21" s="9">
        <f>SUM(B10:B11)</f>
        <v>533</v>
      </c>
      <c r="C21" s="9">
        <f>SUM(C10:C11)</f>
        <v>177.7</v>
      </c>
      <c r="D21" s="9">
        <f>SUM(D10:D11)</f>
        <v>114.80000000000001</v>
      </c>
      <c r="E21" s="9">
        <f>SUM(E10:E11)</f>
        <v>73.3</v>
      </c>
      <c r="F21" s="9">
        <f>SUM(F10:F11)</f>
        <v>273.6</v>
      </c>
      <c r="G21" s="39">
        <f>SUM(G10:G11)</f>
        <v>103</v>
      </c>
      <c r="H21" s="1"/>
    </row>
    <row r="22">
      <c r="A22" s="3" t="s">
        <v>185</v>
      </c>
      <c r="B22" s="2"/>
      <c r="C22" s="2"/>
      <c r="D22" s="2"/>
      <c r="E22" s="2"/>
      <c r="F22" s="2"/>
      <c r="G22" s="4">
        <f>MAX(ABS(C20),ABS(D20),ABS(E20),ABS(F20))</f>
        <v>0</v>
      </c>
      <c r="H22" s="1"/>
    </row>
    <row r="23">
      <c r="A23" s="3"/>
      <c r="B23" s="2"/>
      <c r="C23" s="2"/>
      <c r="D23" s="2"/>
      <c r="E23" s="2"/>
      <c r="F23" s="2"/>
      <c r="G23" s="4"/>
      <c r="H23" s="1"/>
    </row>
    <row r="24">
      <c r="A24" s="3"/>
      <c r="B24" s="2"/>
      <c r="C24" s="2"/>
      <c r="D24" s="2"/>
      <c r="E24" s="2"/>
      <c r="F24" s="2"/>
      <c r="G24" s="4"/>
      <c r="H24" s="1"/>
    </row>
    <row r="25">
      <c r="A25" s="3"/>
      <c r="B25" s="2"/>
      <c r="C25" s="2"/>
      <c r="D25" s="2"/>
      <c r="E25" s="2"/>
      <c r="F25" s="2"/>
      <c r="G25" s="4"/>
      <c r="H25" s="1"/>
    </row>
    <row r="26">
      <c r="A26" s="3"/>
      <c r="B26" s="2"/>
      <c r="C26" s="2"/>
      <c r="D26" s="2"/>
      <c r="E26" s="2"/>
      <c r="F26" s="2"/>
      <c r="G26" s="4"/>
      <c r="H26" s="1"/>
    </row>
    <row r="27">
      <c r="A27" s="3"/>
      <c r="B27" s="2"/>
      <c r="C27" s="2"/>
      <c r="D27" s="2"/>
      <c r="E27" s="2"/>
      <c r="F27" s="2"/>
      <c r="G27" s="4"/>
      <c r="H27" s="1"/>
    </row>
    <row r="28">
      <c r="A28" s="3"/>
      <c r="B28" s="2"/>
      <c r="C28" s="2"/>
      <c r="D28" s="2"/>
      <c r="E28" s="2"/>
      <c r="F28" s="2"/>
      <c r="G28" s="4"/>
      <c r="H28" s="1"/>
    </row>
    <row r="29">
      <c r="A29" s="3"/>
      <c r="B29" s="2"/>
      <c r="C29" s="2"/>
      <c r="D29" s="2"/>
      <c r="E29" s="2"/>
      <c r="F29" s="2"/>
      <c r="G29" s="4"/>
      <c r="H29" s="1"/>
    </row>
    <row r="30">
      <c r="A30" s="3"/>
      <c r="B30" s="2"/>
      <c r="C30" s="2"/>
      <c r="D30" s="2"/>
      <c r="E30" s="2"/>
      <c r="F30" s="2"/>
      <c r="G30" s="4"/>
      <c r="H30" s="1"/>
    </row>
    <row r="31">
      <c r="A31" s="3"/>
      <c r="B31" s="2"/>
      <c r="C31" s="2"/>
      <c r="D31" s="2"/>
      <c r="E31" s="2"/>
      <c r="F31" s="2"/>
      <c r="G31" s="4"/>
      <c r="H31" s="1"/>
    </row>
    <row r="32">
      <c r="A32" s="3"/>
      <c r="B32" s="2"/>
      <c r="C32" s="2"/>
      <c r="D32" s="2"/>
      <c r="E32" s="2"/>
      <c r="F32" s="2"/>
      <c r="G32" s="4"/>
      <c r="H32" s="1"/>
    </row>
    <row r="33">
      <c r="A33" s="3"/>
      <c r="B33" s="2"/>
      <c r="C33" s="2"/>
      <c r="D33" s="2"/>
      <c r="E33" s="2"/>
      <c r="F33" s="2"/>
      <c r="G33" s="4"/>
      <c r="H33" s="1"/>
    </row>
    <row r="34">
      <c r="A34" s="3"/>
      <c r="B34" s="2"/>
      <c r="C34" s="2"/>
      <c r="D34" s="2"/>
      <c r="E34" s="2"/>
      <c r="F34" s="2"/>
      <c r="G34" s="4"/>
      <c r="H34" s="1"/>
    </row>
    <row r="35">
      <c r="A35" s="3"/>
      <c r="B35" s="2"/>
      <c r="C35" s="2"/>
      <c r="D35" s="2"/>
      <c r="E35" s="2"/>
      <c r="F35" s="2"/>
      <c r="G35" s="4"/>
      <c r="H35" s="1"/>
    </row>
    <row r="36">
      <c r="A36" s="3"/>
      <c r="B36" s="2"/>
      <c r="C36" s="2"/>
      <c r="D36" s="2"/>
      <c r="E36" s="2"/>
      <c r="F36" s="2"/>
      <c r="G36" s="4"/>
      <c r="H36" s="1"/>
    </row>
    <row r="37">
      <c r="A37" s="3"/>
      <c r="B37" s="2"/>
      <c r="C37" s="2"/>
      <c r="D37" s="2"/>
      <c r="E37" s="2"/>
      <c r="F37" s="2"/>
      <c r="G37" s="4"/>
      <c r="H37" s="1"/>
    </row>
    <row r="38">
      <c r="A38" s="3"/>
      <c r="B38" s="2"/>
      <c r="C38" s="2"/>
      <c r="D38" s="2"/>
      <c r="E38" s="2"/>
      <c r="F38" s="2"/>
      <c r="G38" s="4"/>
      <c r="H38" s="1"/>
    </row>
    <row r="39">
      <c r="A39" s="3"/>
      <c r="B39" s="2"/>
      <c r="C39" s="2"/>
      <c r="D39" s="2"/>
      <c r="E39" s="2"/>
      <c r="F39" s="2"/>
      <c r="G39" s="4"/>
      <c r="H39" s="1"/>
    </row>
    <row r="40">
      <c r="A40" s="3"/>
      <c r="B40" s="2"/>
      <c r="C40" s="2"/>
      <c r="D40" s="2"/>
      <c r="E40" s="2"/>
      <c r="F40" s="2"/>
      <c r="G40" s="4"/>
      <c r="H40" s="1"/>
    </row>
    <row r="41">
      <c r="A41" s="3"/>
      <c r="B41" s="2"/>
      <c r="C41" s="2"/>
      <c r="D41" s="2"/>
      <c r="E41" s="2"/>
      <c r="F41" s="2"/>
      <c r="G41" s="4"/>
      <c r="H41" s="1"/>
    </row>
    <row r="42">
      <c r="A42" s="3"/>
      <c r="B42" s="2"/>
      <c r="C42" s="2"/>
      <c r="D42" s="2"/>
      <c r="E42" s="2"/>
      <c r="F42" s="2"/>
      <c r="G42" s="4"/>
      <c r="H42" s="1"/>
    </row>
    <row r="43">
      <c r="A43" s="3"/>
      <c r="B43" s="2"/>
      <c r="C43" s="2"/>
      <c r="D43" s="2"/>
      <c r="E43" s="2"/>
      <c r="F43" s="2"/>
      <c r="G43" s="4"/>
      <c r="H43" s="1"/>
    </row>
    <row r="44">
      <c r="A44" s="3"/>
      <c r="B44" s="2"/>
      <c r="C44" s="2"/>
      <c r="D44" s="2"/>
      <c r="E44" s="2"/>
      <c r="F44" s="2"/>
      <c r="G44" s="4"/>
      <c r="H44" s="1"/>
    </row>
    <row r="45">
      <c r="A45" s="3"/>
      <c r="B45" s="2"/>
      <c r="C45" s="2"/>
      <c r="D45" s="2"/>
      <c r="E45" s="2"/>
      <c r="F45" s="2"/>
      <c r="G45" s="4"/>
      <c r="H45" s="1"/>
    </row>
    <row r="46">
      <c r="A46" s="3"/>
      <c r="B46" s="2"/>
      <c r="C46" s="2"/>
      <c r="D46" s="2"/>
      <c r="E46" s="2"/>
      <c r="F46" s="2"/>
      <c r="G46" s="4"/>
      <c r="H46" s="1"/>
    </row>
    <row r="47">
      <c r="A47" s="3"/>
      <c r="B47" s="2"/>
      <c r="C47" s="2"/>
      <c r="D47" s="2"/>
      <c r="E47" s="2"/>
      <c r="F47" s="2"/>
      <c r="G47" s="4"/>
      <c r="H47" s="1"/>
    </row>
    <row r="48">
      <c r="A48" s="3"/>
      <c r="B48" s="2"/>
      <c r="C48" s="2"/>
      <c r="D48" s="2"/>
      <c r="E48" s="2"/>
      <c r="F48" s="2"/>
      <c r="G48" s="4"/>
      <c r="H48" s="1"/>
    </row>
    <row r="49">
      <c r="A49" s="3"/>
      <c r="B49" s="2"/>
      <c r="C49" s="2"/>
      <c r="D49" s="2"/>
      <c r="E49" s="2"/>
      <c r="F49" s="2"/>
      <c r="G49" s="4"/>
      <c r="H49" s="1"/>
    </row>
    <row r="50">
      <c r="A50" s="3"/>
      <c r="B50" s="2"/>
      <c r="C50" s="2"/>
      <c r="D50" s="2"/>
      <c r="E50" s="2"/>
      <c r="F50" s="2"/>
      <c r="G50" s="4"/>
      <c r="H50" s="1"/>
    </row>
    <row r="51">
      <c r="A51" s="3"/>
      <c r="B51" s="2"/>
      <c r="C51" s="2"/>
      <c r="D51" s="2"/>
      <c r="E51" s="2"/>
      <c r="F51" s="2"/>
      <c r="G51" s="4"/>
      <c r="H51" s="1"/>
    </row>
    <row r="52">
      <c r="A52" s="3"/>
      <c r="B52" s="2"/>
      <c r="C52" s="2"/>
      <c r="D52" s="2"/>
      <c r="E52" s="2"/>
      <c r="F52" s="2"/>
      <c r="G52" s="4"/>
      <c r="H52" s="1"/>
    </row>
    <row r="53">
      <c r="A53" s="3"/>
      <c r="B53" s="2"/>
      <c r="C53" s="2"/>
      <c r="D53" s="2"/>
      <c r="E53" s="2"/>
      <c r="F53" s="2"/>
      <c r="G53" s="4"/>
      <c r="H53" s="1"/>
    </row>
    <row r="54">
      <c r="A54" s="3"/>
      <c r="B54" s="2"/>
      <c r="C54" s="2"/>
      <c r="D54" s="2"/>
      <c r="E54" s="2"/>
      <c r="F54" s="2"/>
      <c r="G54" s="4"/>
      <c r="H54" s="1"/>
    </row>
    <row r="55">
      <c r="A55" s="3"/>
      <c r="B55" s="2"/>
      <c r="C55" s="2"/>
      <c r="D55" s="2"/>
      <c r="E55" s="2"/>
      <c r="F55" s="2"/>
      <c r="G55" s="4"/>
      <c r="H55" s="1"/>
    </row>
    <row r="56">
      <c r="A56" s="3"/>
      <c r="B56" s="2"/>
      <c r="C56" s="2"/>
      <c r="D56" s="2"/>
      <c r="E56" s="2"/>
      <c r="F56" s="2"/>
      <c r="G56" s="4"/>
      <c r="H56" s="1"/>
    </row>
    <row r="57">
      <c r="A57" s="3"/>
      <c r="B57" s="2"/>
      <c r="C57" s="2"/>
      <c r="D57" s="2"/>
      <c r="E57" s="2"/>
      <c r="F57" s="2"/>
      <c r="G57" s="4"/>
      <c r="H57" s="1"/>
    </row>
    <row r="58">
      <c r="A58" s="3"/>
      <c r="B58" s="2"/>
      <c r="C58" s="2"/>
      <c r="D58" s="2"/>
      <c r="E58" s="2"/>
      <c r="F58" s="2"/>
      <c r="G58" s="4"/>
      <c r="H58" s="1"/>
    </row>
    <row r="59">
      <c r="A59" s="3"/>
      <c r="B59" s="2"/>
      <c r="C59" s="2"/>
      <c r="D59" s="2"/>
      <c r="E59" s="2"/>
      <c r="F59" s="2"/>
      <c r="G59" s="4"/>
      <c r="H59" s="1"/>
    </row>
    <row r="60">
      <c r="A60" s="3"/>
      <c r="B60" s="2"/>
      <c r="C60" s="2"/>
      <c r="D60" s="2"/>
      <c r="E60" s="2"/>
      <c r="F60" s="2"/>
      <c r="G60" s="4"/>
      <c r="H60" s="1"/>
    </row>
    <row r="61">
      <c r="A61" s="3"/>
      <c r="B61" s="2"/>
      <c r="C61" s="2"/>
      <c r="D61" s="2"/>
      <c r="E61" s="2"/>
      <c r="F61" s="2"/>
      <c r="G61" s="4"/>
      <c r="H61" s="1"/>
    </row>
    <row r="62">
      <c r="A62" s="3"/>
      <c r="B62" s="2"/>
      <c r="C62" s="2"/>
      <c r="D62" s="2"/>
      <c r="E62" s="2"/>
      <c r="F62" s="2"/>
      <c r="G62" s="4"/>
      <c r="H62" s="1"/>
    </row>
    <row r="63">
      <c r="A63" s="3"/>
      <c r="B63" s="2"/>
      <c r="C63" s="2"/>
      <c r="D63" s="2"/>
      <c r="E63" s="2"/>
      <c r="F63" s="2"/>
      <c r="G63" s="4"/>
      <c r="H63" s="1"/>
    </row>
    <row r="64">
      <c r="A64" s="3"/>
      <c r="B64" s="2"/>
      <c r="C64" s="2"/>
      <c r="D64" s="2"/>
      <c r="E64" s="2"/>
      <c r="F64" s="2"/>
      <c r="G64" s="4"/>
      <c r="H64" s="1"/>
    </row>
    <row r="65">
      <c r="A65" s="3"/>
      <c r="B65" s="2"/>
      <c r="C65" s="2"/>
      <c r="D65" s="2"/>
      <c r="E65" s="2"/>
      <c r="F65" s="2"/>
      <c r="G65" s="4"/>
      <c r="H65" s="1"/>
    </row>
    <row r="66">
      <c r="A66" s="3"/>
      <c r="B66" s="2"/>
      <c r="C66" s="2"/>
      <c r="D66" s="2"/>
      <c r="E66" s="2"/>
      <c r="F66" s="2"/>
      <c r="G66" s="4"/>
      <c r="H66" s="1"/>
    </row>
    <row r="67">
      <c r="A67" s="3"/>
      <c r="B67" s="2"/>
      <c r="C67" s="2"/>
      <c r="D67" s="2"/>
      <c r="E67" s="2"/>
      <c r="F67" s="2"/>
      <c r="G67" s="4"/>
      <c r="H67" s="1"/>
    </row>
    <row r="68">
      <c r="A68" s="3"/>
      <c r="B68" s="2"/>
      <c r="C68" s="2"/>
      <c r="D68" s="2"/>
      <c r="E68" s="2"/>
      <c r="F68" s="2"/>
      <c r="G68" s="4"/>
      <c r="H68" s="1"/>
    </row>
    <row r="69">
      <c r="A69" s="3"/>
      <c r="B69" s="2"/>
      <c r="C69" s="2"/>
      <c r="D69" s="2"/>
      <c r="E69" s="2"/>
      <c r="F69" s="2"/>
      <c r="G69" s="4"/>
      <c r="H69" s="1"/>
    </row>
    <row r="70">
      <c r="A70" s="3"/>
      <c r="B70" s="2"/>
      <c r="C70" s="2"/>
      <c r="D70" s="2"/>
      <c r="E70" s="2"/>
      <c r="F70" s="2"/>
      <c r="G70" s="4"/>
      <c r="H70" s="1"/>
    </row>
    <row r="71">
      <c r="A71" s="3"/>
      <c r="B71" s="2"/>
      <c r="C71" s="2"/>
      <c r="D71" s="2"/>
      <c r="E71" s="2"/>
      <c r="F71" s="2"/>
      <c r="G71" s="4"/>
      <c r="H71" s="1"/>
    </row>
    <row r="72">
      <c r="A72" s="3"/>
      <c r="B72" s="2"/>
      <c r="C72" s="2"/>
      <c r="D72" s="2"/>
      <c r="E72" s="2"/>
      <c r="F72" s="2"/>
      <c r="G72" s="4"/>
      <c r="H72" s="1"/>
    </row>
    <row r="73">
      <c r="A73" s="3"/>
      <c r="B73" s="2"/>
      <c r="C73" s="2"/>
      <c r="D73" s="2"/>
      <c r="E73" s="2"/>
      <c r="F73" s="2"/>
      <c r="G73" s="4"/>
      <c r="H73" s="1"/>
    </row>
    <row r="74">
      <c r="A74" s="3"/>
      <c r="B74" s="2"/>
      <c r="C74" s="2"/>
      <c r="D74" s="2"/>
      <c r="E74" s="2"/>
      <c r="F74" s="2"/>
      <c r="G74" s="4"/>
      <c r="H74" s="1"/>
    </row>
    <row r="75">
      <c r="A75" s="3"/>
      <c r="B75" s="2"/>
      <c r="C75" s="2"/>
      <c r="D75" s="2"/>
      <c r="E75" s="2"/>
      <c r="F75" s="2"/>
      <c r="G75" s="4"/>
      <c r="H75" s="1"/>
    </row>
    <row r="76">
      <c r="A76" s="3"/>
      <c r="B76" s="3"/>
      <c r="C76" s="3"/>
      <c r="D76" s="3"/>
      <c r="E76" s="3"/>
      <c r="F76" s="3"/>
      <c r="G76" s="6"/>
    </row>
    <row r="77">
      <c r="A77" s="3"/>
      <c r="B77" s="3"/>
      <c r="C77" s="3"/>
      <c r="D77" s="3"/>
      <c r="E77" s="3"/>
      <c r="F77" s="3"/>
      <c r="G77" s="6"/>
    </row>
    <row r="78">
      <c r="A78" s="3"/>
      <c r="B78" s="3"/>
      <c r="C78" s="3"/>
      <c r="D78" s="3"/>
      <c r="E78" s="3"/>
      <c r="F78" s="3"/>
      <c r="G78" s="6"/>
    </row>
    <row r="79">
      <c r="A79" s="3"/>
      <c r="B79" s="3"/>
      <c r="C79" s="3"/>
      <c r="D79" s="3"/>
      <c r="E79" s="3"/>
      <c r="F79" s="3"/>
      <c r="G79" s="6"/>
    </row>
    <row r="80">
      <c r="A80" s="3"/>
      <c r="B80" s="3"/>
      <c r="C80" s="3"/>
      <c r="D80" s="3"/>
      <c r="E80" s="3"/>
      <c r="F80" s="3"/>
      <c r="G80" s="6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H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34" customWidth="1"/>
    <col min="2" max="7" width="12.5" customWidth="1"/>
    <col min="8" max="8" width="64" customWidth="1"/>
  </cols>
  <sheetData>
    <row r="1">
      <c r="A1" s="12" t="s">
        <v>0</v>
      </c>
      <c r="B1" s="12" t="s">
        <v>186</v>
      </c>
      <c r="C1" s="12"/>
      <c r="D1" s="12"/>
      <c r="E1" s="12"/>
      <c r="F1" s="12"/>
      <c r="G1" s="12"/>
      <c r="H1" s="1"/>
    </row>
    <row r="2">
      <c r="A2" s="12" t="s">
        <v>1</v>
      </c>
      <c r="B2" s="12" t="s">
        <v>42</v>
      </c>
      <c r="C2" s="12"/>
      <c r="D2" s="12"/>
      <c r="E2" s="12"/>
      <c r="F2" s="12"/>
      <c r="G2" s="12"/>
      <c r="H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</row>
    <row r="6">
      <c r="A6" s="1"/>
      <c r="B6" s="1"/>
      <c r="C6" s="1"/>
      <c r="D6" s="1"/>
      <c r="E6" s="1"/>
      <c r="F6" s="1"/>
      <c r="G6" s="23"/>
      <c r="H6" s="1"/>
    </row>
    <row r="7">
      <c r="A7" s="3"/>
      <c r="B7" s="2"/>
      <c r="C7" s="2"/>
      <c r="D7" s="2"/>
      <c r="E7" s="2"/>
      <c r="F7" s="2"/>
      <c r="G7" s="4"/>
      <c r="H7" s="1"/>
    </row>
    <row r="8">
      <c r="A8" s="3" t="s">
        <v>187</v>
      </c>
      <c r="B8" s="17">
        <v>0.14</v>
      </c>
      <c r="C8" s="15"/>
      <c r="D8" s="15"/>
      <c r="E8" s="15"/>
      <c r="F8" s="15"/>
      <c r="G8" s="28">
        <f>B8</f>
        <v>0.14</v>
      </c>
      <c r="H8" s="1"/>
    </row>
    <row r="9">
      <c r="A9" s="3" t="s">
        <v>188</v>
      </c>
      <c r="B9" s="16">
        <f>'Revenue summary'!B9*(1-B8)</f>
        <v>3737.2160000000003</v>
      </c>
      <c r="C9" s="2"/>
      <c r="D9" s="2"/>
      <c r="E9" s="2"/>
      <c r="F9" s="2"/>
      <c r="G9" s="19">
        <f>'Revenue summary'!G9*(1-G8)</f>
        <v>1078.44</v>
      </c>
      <c r="H9" s="1"/>
    </row>
    <row r="10">
      <c r="A10" s="3" t="s">
        <v>189</v>
      </c>
      <c r="B10" s="16">
        <f>'Revenue summary'!B9*B8</f>
        <v>608.3840000000001</v>
      </c>
      <c r="C10" s="2"/>
      <c r="D10" s="2"/>
      <c r="E10" s="2"/>
      <c r="F10" s="2"/>
      <c r="G10" s="19">
        <f>'Revenue summary'!G9*G8</f>
        <v>175.56000000000003</v>
      </c>
      <c r="H10" s="1"/>
    </row>
    <row r="11">
      <c r="A11" s="5" t="s">
        <v>190</v>
      </c>
      <c r="B11" s="9">
        <f>SUM(B9:B10)</f>
        <v>4345.6</v>
      </c>
      <c r="C11" s="9" t="s">
        <v>191</v>
      </c>
      <c r="D11" s="9" t="s">
        <v>191</v>
      </c>
      <c r="E11" s="9" t="s">
        <v>191</v>
      </c>
      <c r="F11" s="9" t="s">
        <v>191</v>
      </c>
      <c r="G11" s="39">
        <f>SUM(G9:G10)</f>
        <v>1254</v>
      </c>
      <c r="H11" s="1"/>
    </row>
    <row r="12">
      <c r="A12" s="3" t="s">
        <v>192</v>
      </c>
      <c r="B12" s="15">
        <f>B10/B11</f>
        <v>0.14</v>
      </c>
      <c r="C12" s="15"/>
      <c r="D12" s="15"/>
      <c r="E12" s="15"/>
      <c r="F12" s="15"/>
      <c r="G12" s="28">
        <f>G10/G11</f>
        <v>0.14</v>
      </c>
      <c r="H12" s="1"/>
    </row>
    <row r="13">
      <c r="A13" s="5" t="s">
        <v>193</v>
      </c>
      <c r="B13" s="13">
        <f>B11-'Revenue summary'!B9</f>
        <v>0</v>
      </c>
      <c r="C13" s="9"/>
      <c r="D13" s="9"/>
      <c r="E13" s="9"/>
      <c r="F13" s="9"/>
      <c r="G13" s="25">
        <f>G11-'Revenue summary'!G9</f>
        <v>0</v>
      </c>
      <c r="H13" s="1"/>
    </row>
    <row r="14">
      <c r="A14" s="3"/>
      <c r="B14" s="2"/>
      <c r="C14" s="2"/>
      <c r="D14" s="2"/>
      <c r="E14" s="2"/>
      <c r="F14" s="2"/>
      <c r="G14" s="4"/>
      <c r="H14" s="1"/>
    </row>
    <row r="15">
      <c r="A15" s="3"/>
      <c r="B15" s="2"/>
      <c r="C15" s="2"/>
      <c r="D15" s="2"/>
      <c r="E15" s="2"/>
      <c r="F15" s="2"/>
      <c r="G15" s="4"/>
      <c r="H15" s="1"/>
    </row>
    <row r="16">
      <c r="A16" s="3"/>
      <c r="B16" s="2"/>
      <c r="C16" s="2"/>
      <c r="D16" s="2"/>
      <c r="E16" s="2"/>
      <c r="F16" s="2"/>
      <c r="G16" s="4"/>
      <c r="H16" s="1" t="s">
        <v>194</v>
      </c>
    </row>
    <row r="17">
      <c r="A17" s="3"/>
      <c r="B17" s="2"/>
      <c r="C17" s="2"/>
      <c r="D17" s="2"/>
      <c r="E17" s="2"/>
      <c r="F17" s="2"/>
      <c r="G17" s="4"/>
      <c r="H17" s="1" t="s">
        <v>195</v>
      </c>
    </row>
    <row r="18">
      <c r="A18" s="3"/>
      <c r="B18" s="2"/>
      <c r="C18" s="2"/>
      <c r="D18" s="2"/>
      <c r="E18" s="2"/>
      <c r="F18" s="2"/>
      <c r="G18" s="4"/>
      <c r="H18" s="1"/>
    </row>
    <row r="19">
      <c r="A19" s="3"/>
      <c r="B19" s="2"/>
      <c r="C19" s="2"/>
      <c r="D19" s="2"/>
      <c r="E19" s="2"/>
      <c r="F19" s="2"/>
      <c r="G19" s="4"/>
      <c r="H19" s="1"/>
    </row>
    <row r="20">
      <c r="A20" s="3"/>
      <c r="B20" s="2"/>
      <c r="C20" s="2"/>
      <c r="D20" s="2"/>
      <c r="E20" s="2"/>
      <c r="F20" s="2"/>
      <c r="G20" s="4"/>
      <c r="H20" s="1"/>
    </row>
    <row r="21">
      <c r="A21" s="3"/>
      <c r="B21" s="2"/>
      <c r="C21" s="2"/>
      <c r="D21" s="2"/>
      <c r="E21" s="2"/>
      <c r="F21" s="2"/>
      <c r="G21" s="4"/>
      <c r="H21" s="1"/>
    </row>
    <row r="22">
      <c r="A22" s="3"/>
      <c r="B22" s="2"/>
      <c r="C22" s="2"/>
      <c r="D22" s="2"/>
      <c r="E22" s="2"/>
      <c r="F22" s="2"/>
      <c r="G22" s="4"/>
      <c r="H22" s="1"/>
    </row>
    <row r="23">
      <c r="A23" s="3"/>
      <c r="B23" s="2"/>
      <c r="C23" s="2"/>
      <c r="D23" s="2"/>
      <c r="E23" s="2"/>
      <c r="F23" s="2"/>
      <c r="G23" s="4"/>
      <c r="H23" s="1"/>
    </row>
    <row r="24">
      <c r="A24" s="3"/>
      <c r="B24" s="2"/>
      <c r="C24" s="2"/>
      <c r="D24" s="2"/>
      <c r="E24" s="2"/>
      <c r="F24" s="2"/>
      <c r="G24" s="4"/>
      <c r="H24" s="1"/>
    </row>
    <row r="25">
      <c r="A25" s="3"/>
      <c r="B25" s="2"/>
      <c r="C25" s="2"/>
      <c r="D25" s="2"/>
      <c r="E25" s="2"/>
      <c r="F25" s="2"/>
      <c r="G25" s="4"/>
      <c r="H25" s="1"/>
    </row>
    <row r="26">
      <c r="A26" s="3"/>
      <c r="B26" s="2"/>
      <c r="C26" s="2"/>
      <c r="D26" s="2"/>
      <c r="E26" s="2"/>
      <c r="F26" s="2"/>
      <c r="G26" s="4"/>
      <c r="H26" s="1"/>
    </row>
    <row r="27">
      <c r="A27" s="3"/>
      <c r="B27" s="2"/>
      <c r="C27" s="2"/>
      <c r="D27" s="2"/>
      <c r="E27" s="2"/>
      <c r="F27" s="2"/>
      <c r="G27" s="4"/>
      <c r="H27" s="1"/>
    </row>
    <row r="28">
      <c r="A28" s="3"/>
      <c r="B28" s="2"/>
      <c r="C28" s="2"/>
      <c r="D28" s="2"/>
      <c r="E28" s="2"/>
      <c r="F28" s="2"/>
      <c r="G28" s="4"/>
      <c r="H28" s="1"/>
    </row>
    <row r="29">
      <c r="A29" s="3"/>
      <c r="B29" s="2"/>
      <c r="C29" s="2"/>
      <c r="D29" s="2"/>
      <c r="E29" s="2"/>
      <c r="F29" s="2"/>
      <c r="G29" s="4"/>
      <c r="H29" s="1"/>
    </row>
    <row r="30">
      <c r="A30" s="3"/>
      <c r="B30" s="2"/>
      <c r="C30" s="2"/>
      <c r="D30" s="2"/>
      <c r="E30" s="2"/>
      <c r="F30" s="2"/>
      <c r="G30" s="4"/>
      <c r="H30" s="1"/>
    </row>
    <row r="31">
      <c r="A31" s="3"/>
      <c r="B31" s="2"/>
      <c r="C31" s="2"/>
      <c r="D31" s="2"/>
      <c r="E31" s="2"/>
      <c r="F31" s="2"/>
      <c r="G31" s="4"/>
      <c r="H31" s="1"/>
    </row>
    <row r="32">
      <c r="A32" s="3"/>
      <c r="B32" s="2"/>
      <c r="C32" s="2"/>
      <c r="D32" s="2"/>
      <c r="E32" s="2"/>
      <c r="F32" s="2"/>
      <c r="G32" s="4"/>
      <c r="H32" s="1"/>
    </row>
    <row r="33">
      <c r="A33" s="3"/>
      <c r="B33" s="2"/>
      <c r="C33" s="2"/>
      <c r="D33" s="2"/>
      <c r="E33" s="2"/>
      <c r="F33" s="2"/>
      <c r="G33" s="4"/>
      <c r="H33" s="1"/>
    </row>
    <row r="34">
      <c r="A34" s="3"/>
      <c r="B34" s="2"/>
      <c r="C34" s="2"/>
      <c r="D34" s="2"/>
      <c r="E34" s="2"/>
      <c r="F34" s="2"/>
      <c r="G34" s="4"/>
      <c r="H34" s="1"/>
    </row>
    <row r="35">
      <c r="A35" s="3"/>
      <c r="B35" s="2"/>
      <c r="C35" s="2"/>
      <c r="D35" s="2"/>
      <c r="E35" s="2"/>
      <c r="F35" s="2"/>
      <c r="G35" s="4"/>
      <c r="H35" s="1"/>
    </row>
    <row r="36">
      <c r="A36" s="3"/>
      <c r="B36" s="2"/>
      <c r="C36" s="2"/>
      <c r="D36" s="2"/>
      <c r="E36" s="2"/>
      <c r="F36" s="2"/>
      <c r="G36" s="4"/>
      <c r="H36" s="1"/>
    </row>
    <row r="37">
      <c r="A37" s="3"/>
      <c r="B37" s="2"/>
      <c r="C37" s="2"/>
      <c r="D37" s="2"/>
      <c r="E37" s="2"/>
      <c r="F37" s="2"/>
      <c r="G37" s="4"/>
      <c r="H37" s="1"/>
    </row>
    <row r="38">
      <c r="A38" s="3"/>
      <c r="B38" s="2"/>
      <c r="C38" s="2"/>
      <c r="D38" s="2"/>
      <c r="E38" s="2"/>
      <c r="F38" s="2"/>
      <c r="G38" s="4"/>
      <c r="H38" s="1"/>
    </row>
    <row r="39">
      <c r="A39" s="3"/>
      <c r="B39" s="2"/>
      <c r="C39" s="2"/>
      <c r="D39" s="2"/>
      <c r="E39" s="2"/>
      <c r="F39" s="2"/>
      <c r="G39" s="4"/>
      <c r="H39" s="1"/>
    </row>
    <row r="40">
      <c r="A40" s="3"/>
      <c r="B40" s="2"/>
      <c r="C40" s="2"/>
      <c r="D40" s="2"/>
      <c r="E40" s="2"/>
      <c r="F40" s="2"/>
      <c r="G40" s="4"/>
      <c r="H40" s="1"/>
    </row>
    <row r="41">
      <c r="A41" s="3"/>
      <c r="B41" s="2"/>
      <c r="C41" s="2"/>
      <c r="D41" s="2"/>
      <c r="E41" s="2"/>
      <c r="F41" s="2"/>
      <c r="G41" s="4"/>
      <c r="H41" s="1"/>
    </row>
    <row r="42">
      <c r="A42" s="3"/>
      <c r="B42" s="2"/>
      <c r="C42" s="2"/>
      <c r="D42" s="2"/>
      <c r="E42" s="2"/>
      <c r="F42" s="2"/>
      <c r="G42" s="4"/>
      <c r="H42" s="1"/>
    </row>
    <row r="43">
      <c r="A43" s="3"/>
      <c r="B43" s="2"/>
      <c r="C43" s="2"/>
      <c r="D43" s="2"/>
      <c r="E43" s="2"/>
      <c r="F43" s="2"/>
      <c r="G43" s="4"/>
      <c r="H43" s="1"/>
    </row>
    <row r="44">
      <c r="A44" s="3"/>
      <c r="B44" s="2"/>
      <c r="C44" s="2"/>
      <c r="D44" s="2"/>
      <c r="E44" s="2"/>
      <c r="F44" s="2"/>
      <c r="G44" s="4"/>
      <c r="H44" s="1"/>
    </row>
    <row r="45">
      <c r="A45" s="3"/>
      <c r="B45" s="2"/>
      <c r="C45" s="2"/>
      <c r="D45" s="2"/>
      <c r="E45" s="2"/>
      <c r="F45" s="2"/>
      <c r="G45" s="4"/>
      <c r="H45" s="1"/>
    </row>
    <row r="46">
      <c r="A46" s="3"/>
      <c r="B46" s="2"/>
      <c r="C46" s="2"/>
      <c r="D46" s="2"/>
      <c r="E46" s="2"/>
      <c r="F46" s="2"/>
      <c r="G46" s="4"/>
      <c r="H46" s="1"/>
    </row>
    <row r="47">
      <c r="A47" s="3"/>
      <c r="B47" s="2"/>
      <c r="C47" s="2"/>
      <c r="D47" s="2"/>
      <c r="E47" s="2"/>
      <c r="F47" s="2"/>
      <c r="G47" s="4"/>
      <c r="H47" s="1"/>
    </row>
    <row r="48">
      <c r="A48" s="3"/>
      <c r="B48" s="2"/>
      <c r="C48" s="2"/>
      <c r="D48" s="2"/>
      <c r="E48" s="2"/>
      <c r="F48" s="2"/>
      <c r="G48" s="4"/>
      <c r="H48" s="1"/>
    </row>
    <row r="49">
      <c r="A49" s="3"/>
      <c r="B49" s="2"/>
      <c r="C49" s="2"/>
      <c r="D49" s="2"/>
      <c r="E49" s="2"/>
      <c r="F49" s="2"/>
      <c r="G49" s="4"/>
      <c r="H49" s="1"/>
    </row>
    <row r="50">
      <c r="A50" s="3"/>
      <c r="B50" s="2"/>
      <c r="C50" s="2"/>
      <c r="D50" s="2"/>
      <c r="E50" s="2"/>
      <c r="F50" s="2"/>
      <c r="G50" s="4"/>
      <c r="H50" s="1"/>
    </row>
    <row r="51">
      <c r="A51" s="3"/>
      <c r="B51" s="2"/>
      <c r="C51" s="2"/>
      <c r="D51" s="2"/>
      <c r="E51" s="2"/>
      <c r="F51" s="2"/>
      <c r="G51" s="4"/>
      <c r="H51" s="1"/>
    </row>
    <row r="52">
      <c r="A52" s="3"/>
      <c r="B52" s="2"/>
      <c r="C52" s="2"/>
      <c r="D52" s="2"/>
      <c r="E52" s="2"/>
      <c r="F52" s="2"/>
      <c r="G52" s="4"/>
      <c r="H52" s="1"/>
    </row>
    <row r="53">
      <c r="A53" s="3"/>
      <c r="B53" s="2"/>
      <c r="C53" s="2"/>
      <c r="D53" s="2"/>
      <c r="E53" s="2"/>
      <c r="F53" s="2"/>
      <c r="G53" s="4"/>
      <c r="H53" s="1"/>
    </row>
    <row r="54">
      <c r="A54" s="3"/>
      <c r="B54" s="2"/>
      <c r="C54" s="2"/>
      <c r="D54" s="2"/>
      <c r="E54" s="2"/>
      <c r="F54" s="2"/>
      <c r="G54" s="4"/>
      <c r="H54" s="1"/>
    </row>
    <row r="55">
      <c r="A55" s="3"/>
      <c r="B55" s="2"/>
      <c r="C55" s="2"/>
      <c r="D55" s="2"/>
      <c r="E55" s="2"/>
      <c r="F55" s="2"/>
      <c r="G55" s="4"/>
      <c r="H55" s="1"/>
    </row>
    <row r="56">
      <c r="A56" s="3"/>
      <c r="B56" s="2"/>
      <c r="C56" s="2"/>
      <c r="D56" s="2"/>
      <c r="E56" s="2"/>
      <c r="F56" s="2"/>
      <c r="G56" s="4"/>
      <c r="H56" s="1"/>
    </row>
    <row r="57">
      <c r="A57" s="3"/>
      <c r="B57" s="2"/>
      <c r="C57" s="2"/>
      <c r="D57" s="2"/>
      <c r="E57" s="2"/>
      <c r="F57" s="2"/>
      <c r="G57" s="4"/>
      <c r="H57" s="1"/>
    </row>
    <row r="58">
      <c r="A58" s="3"/>
      <c r="B58" s="2"/>
      <c r="C58" s="2"/>
      <c r="D58" s="2"/>
      <c r="E58" s="2"/>
      <c r="F58" s="2"/>
      <c r="G58" s="4"/>
      <c r="H58" s="1"/>
    </row>
    <row r="59">
      <c r="A59" s="3"/>
      <c r="B59" s="2"/>
      <c r="C59" s="2"/>
      <c r="D59" s="2"/>
      <c r="E59" s="2"/>
      <c r="F59" s="2"/>
      <c r="G59" s="4"/>
      <c r="H59" s="1"/>
    </row>
    <row r="60">
      <c r="A60" s="3"/>
      <c r="B60" s="2"/>
      <c r="C60" s="2"/>
      <c r="D60" s="2"/>
      <c r="E60" s="2"/>
      <c r="F60" s="2"/>
      <c r="G60" s="4"/>
      <c r="H60" s="1"/>
    </row>
    <row r="61">
      <c r="A61" s="3"/>
      <c r="B61" s="2"/>
      <c r="C61" s="2"/>
      <c r="D61" s="2"/>
      <c r="E61" s="2"/>
      <c r="F61" s="2"/>
      <c r="G61" s="4"/>
      <c r="H61" s="1"/>
    </row>
    <row r="62">
      <c r="A62" s="3"/>
      <c r="B62" s="2"/>
      <c r="C62" s="2"/>
      <c r="D62" s="2"/>
      <c r="E62" s="2"/>
      <c r="F62" s="2"/>
      <c r="G62" s="4"/>
      <c r="H62" s="1"/>
    </row>
    <row r="63">
      <c r="A63" s="3"/>
      <c r="B63" s="2"/>
      <c r="C63" s="2"/>
      <c r="D63" s="2"/>
      <c r="E63" s="2"/>
      <c r="F63" s="2"/>
      <c r="G63" s="4"/>
      <c r="H63" s="1"/>
    </row>
    <row r="64">
      <c r="A64" s="3"/>
      <c r="B64" s="2"/>
      <c r="C64" s="2"/>
      <c r="D64" s="2"/>
      <c r="E64" s="2"/>
      <c r="F64" s="2"/>
      <c r="G64" s="4"/>
      <c r="H64" s="1"/>
    </row>
    <row r="65">
      <c r="A65" s="3"/>
      <c r="B65" s="2"/>
      <c r="C65" s="2"/>
      <c r="D65" s="2"/>
      <c r="E65" s="2"/>
      <c r="F65" s="2"/>
      <c r="G65" s="4"/>
      <c r="H65" s="1"/>
    </row>
    <row r="66">
      <c r="A66" s="3"/>
      <c r="B66" s="2"/>
      <c r="C66" s="2"/>
      <c r="D66" s="2"/>
      <c r="E66" s="2"/>
      <c r="F66" s="2"/>
      <c r="G66" s="4"/>
      <c r="H66" s="1"/>
    </row>
    <row r="67">
      <c r="A67" s="3"/>
      <c r="B67" s="2"/>
      <c r="C67" s="2"/>
      <c r="D67" s="2"/>
      <c r="E67" s="2"/>
      <c r="F67" s="2"/>
      <c r="G67" s="4"/>
      <c r="H67" s="1"/>
    </row>
    <row r="68">
      <c r="A68" s="3"/>
      <c r="B68" s="2"/>
      <c r="C68" s="2"/>
      <c r="D68" s="2"/>
      <c r="E68" s="2"/>
      <c r="F68" s="2"/>
      <c r="G68" s="4"/>
      <c r="H68" s="1"/>
    </row>
    <row r="69">
      <c r="A69" s="3"/>
      <c r="B69" s="2"/>
      <c r="C69" s="2"/>
      <c r="D69" s="2"/>
      <c r="E69" s="2"/>
      <c r="F69" s="2"/>
      <c r="G69" s="4"/>
      <c r="H69" s="1"/>
    </row>
    <row r="70">
      <c r="A70" s="3"/>
      <c r="B70" s="2"/>
      <c r="C70" s="2"/>
      <c r="D70" s="2"/>
      <c r="E70" s="2"/>
      <c r="F70" s="2"/>
      <c r="G70" s="4"/>
      <c r="H70" s="1"/>
    </row>
    <row r="71">
      <c r="A71" s="3"/>
      <c r="B71" s="2"/>
      <c r="C71" s="2"/>
      <c r="D71" s="2"/>
      <c r="E71" s="2"/>
      <c r="F71" s="2"/>
      <c r="G71" s="4"/>
      <c r="H71" s="1"/>
    </row>
    <row r="72">
      <c r="A72" s="3"/>
      <c r="B72" s="2"/>
      <c r="C72" s="2"/>
      <c r="D72" s="2"/>
      <c r="E72" s="2"/>
      <c r="F72" s="2"/>
      <c r="G72" s="4"/>
      <c r="H72" s="1"/>
    </row>
    <row r="73">
      <c r="A73" s="3"/>
      <c r="B73" s="2"/>
      <c r="C73" s="2"/>
      <c r="D73" s="2"/>
      <c r="E73" s="2"/>
      <c r="F73" s="2"/>
      <c r="G73" s="4"/>
      <c r="H73" s="1"/>
    </row>
    <row r="74">
      <c r="A74" s="3"/>
      <c r="B74" s="2"/>
      <c r="C74" s="2"/>
      <c r="D74" s="2"/>
      <c r="E74" s="2"/>
      <c r="F74" s="2"/>
      <c r="G74" s="4"/>
      <c r="H74" s="1"/>
    </row>
    <row r="75">
      <c r="A75" s="3"/>
      <c r="B75" s="2"/>
      <c r="C75" s="2"/>
      <c r="D75" s="2"/>
      <c r="E75" s="2"/>
      <c r="F75" s="2"/>
      <c r="G75" s="4"/>
      <c r="H75" s="1"/>
    </row>
    <row r="76">
      <c r="A76" s="3"/>
      <c r="B76" s="3"/>
      <c r="C76" s="3"/>
      <c r="D76" s="3"/>
      <c r="E76" s="3"/>
      <c r="F76" s="3"/>
      <c r="G76" s="6"/>
    </row>
    <row r="77">
      <c r="A77" s="3"/>
      <c r="B77" s="3"/>
      <c r="C77" s="3"/>
      <c r="D77" s="3"/>
      <c r="E77" s="3"/>
      <c r="F77" s="3"/>
      <c r="G77" s="6"/>
    </row>
    <row r="78">
      <c r="A78" s="3"/>
      <c r="B78" s="3"/>
      <c r="C78" s="3"/>
      <c r="D78" s="3"/>
      <c r="E78" s="3"/>
      <c r="F78" s="3"/>
      <c r="G78" s="6"/>
    </row>
    <row r="79">
      <c r="A79" s="3"/>
      <c r="B79" s="3"/>
      <c r="C79" s="3"/>
      <c r="D79" s="3"/>
      <c r="E79" s="3"/>
      <c r="F79" s="3"/>
      <c r="G79" s="6"/>
    </row>
    <row r="80">
      <c r="A80" s="3"/>
      <c r="B80" s="3"/>
      <c r="C80" s="3"/>
      <c r="D80" s="3"/>
      <c r="E80" s="3"/>
      <c r="F80" s="3"/>
      <c r="G80" s="6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H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34" customWidth="1"/>
    <col min="2" max="7" width="12.5" customWidth="1"/>
  </cols>
  <sheetData>
    <row r="1">
      <c r="A1" s="12" t="s">
        <v>0</v>
      </c>
      <c r="B1" s="12" t="s">
        <v>196</v>
      </c>
      <c r="C1" s="12"/>
      <c r="D1" s="12"/>
      <c r="E1" s="12"/>
      <c r="F1" s="12"/>
      <c r="G1" s="12"/>
      <c r="H1" s="1"/>
    </row>
    <row r="2">
      <c r="A2" s="12" t="s">
        <v>1</v>
      </c>
      <c r="B2" s="12" t="s">
        <v>42</v>
      </c>
      <c r="C2" s="12"/>
      <c r="D2" s="12"/>
      <c r="E2" s="12"/>
      <c r="F2" s="12"/>
      <c r="G2" s="12"/>
      <c r="H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</row>
    <row r="6">
      <c r="A6" s="1"/>
      <c r="B6" s="1"/>
      <c r="C6" s="1"/>
      <c r="D6" s="1"/>
      <c r="E6" s="1"/>
      <c r="F6" s="1"/>
      <c r="G6" s="23"/>
      <c r="H6" s="1"/>
    </row>
    <row r="7">
      <c r="A7" s="3"/>
      <c r="B7" s="2"/>
      <c r="C7" s="2"/>
      <c r="D7" s="2"/>
      <c r="E7" s="2"/>
      <c r="F7" s="2"/>
      <c r="G7" s="4"/>
      <c r="H7" s="1"/>
    </row>
    <row r="8">
      <c r="A8" s="3"/>
      <c r="B8" s="2"/>
      <c r="C8" s="2"/>
      <c r="D8" s="2"/>
      <c r="E8" s="2"/>
      <c r="F8" s="2"/>
      <c r="G8" s="4"/>
      <c r="H8" s="1"/>
    </row>
    <row r="9">
      <c r="A9" s="5" t="s">
        <v>197</v>
      </c>
      <c r="B9" s="26">
        <v>30.859</v>
      </c>
      <c r="C9" s="26">
        <v>30.689</v>
      </c>
      <c r="D9" s="26">
        <v>30.705</v>
      </c>
      <c r="E9" s="26">
        <v>30.63</v>
      </c>
      <c r="F9" s="26">
        <v>30.268</v>
      </c>
      <c r="G9" s="9">
        <f>G16</f>
        <v>30.199875</v>
      </c>
      <c r="H9" s="1"/>
    </row>
    <row r="10">
      <c r="A10" s="5" t="s">
        <v>198</v>
      </c>
      <c r="B10" s="26">
        <v>31.641</v>
      </c>
      <c r="C10" s="26">
        <v>31.533</v>
      </c>
      <c r="D10" s="26">
        <v>31.561</v>
      </c>
      <c r="E10" s="26">
        <v>31.362</v>
      </c>
      <c r="F10" s="26">
        <v>30.954</v>
      </c>
      <c r="G10" s="9">
        <f>G9+G17</f>
        <v>30.799999999999997</v>
      </c>
      <c r="H10" s="1"/>
    </row>
    <row r="11">
      <c r="A11" s="3"/>
      <c r="B11" s="2"/>
      <c r="C11" s="2"/>
      <c r="D11" s="2"/>
      <c r="E11" s="2"/>
      <c r="F11" s="2"/>
      <c r="G11" s="4"/>
      <c r="H11" s="1"/>
    </row>
    <row r="12">
      <c r="A12" s="3" t="s">
        <v>199</v>
      </c>
      <c r="B12" s="2"/>
      <c r="C12" s="2"/>
      <c r="D12" s="2"/>
      <c r="E12" s="2"/>
      <c r="F12" s="2"/>
      <c r="G12" s="4">
        <f>F9</f>
        <v>30.268</v>
      </c>
      <c r="H12" s="1"/>
    </row>
    <row r="13">
      <c r="A13" s="3" t="s">
        <v>200</v>
      </c>
      <c r="B13" s="2"/>
      <c r="C13" s="2"/>
      <c r="D13" s="2"/>
      <c r="E13" s="2"/>
      <c r="F13" s="2"/>
      <c r="G13" s="4">
        <f>G19/G20</f>
        <v>0.15625</v>
      </c>
      <c r="H13" s="1"/>
    </row>
    <row r="14">
      <c r="A14" s="3" t="s">
        <v>201</v>
      </c>
      <c r="B14" s="2"/>
      <c r="C14" s="2"/>
      <c r="D14" s="2"/>
      <c r="E14" s="2"/>
      <c r="F14" s="2"/>
      <c r="G14" s="22">
        <v>0.02</v>
      </c>
      <c r="H14" s="1"/>
    </row>
    <row r="15">
      <c r="A15" s="5" t="s">
        <v>202</v>
      </c>
      <c r="B15" s="9"/>
      <c r="C15" s="9"/>
      <c r="D15" s="9"/>
      <c r="E15" s="9"/>
      <c r="F15" s="9"/>
      <c r="G15" s="39">
        <f>G12-G13+G14</f>
        <v>30.13175</v>
      </c>
      <c r="H15" s="1"/>
    </row>
    <row r="16">
      <c r="A16" s="3" t="s">
        <v>203</v>
      </c>
      <c r="B16" s="2"/>
      <c r="C16" s="2"/>
      <c r="D16" s="2"/>
      <c r="E16" s="2"/>
      <c r="F16" s="2"/>
      <c r="G16" s="4">
        <f>AVERAGE(G12,G15)</f>
        <v>30.199875</v>
      </c>
      <c r="H16" s="1"/>
    </row>
    <row r="17">
      <c r="A17" s="3" t="s">
        <v>204</v>
      </c>
      <c r="B17" s="2">
        <f>B10-B9</f>
        <v>0.7819999999999965</v>
      </c>
      <c r="C17" s="2">
        <f>C10-C9</f>
        <v>0.8440000000000012</v>
      </c>
      <c r="D17" s="2">
        <f>D10-D9</f>
        <v>0.8560000000000016</v>
      </c>
      <c r="E17" s="2">
        <f>E10-E9</f>
        <v>0.7319999999999993</v>
      </c>
      <c r="F17" s="2">
        <f>F10-F9</f>
        <v>0.6859999999999999</v>
      </c>
      <c r="G17" s="22">
        <v>0.600125</v>
      </c>
      <c r="H17" s="1"/>
    </row>
    <row r="18">
      <c r="A18" s="3"/>
      <c r="B18" s="2"/>
      <c r="C18" s="2"/>
      <c r="D18" s="2"/>
      <c r="E18" s="2"/>
      <c r="F18" s="2"/>
      <c r="G18" s="4"/>
      <c r="H18" s="1"/>
    </row>
    <row r="19">
      <c r="A19" s="3" t="s">
        <v>205</v>
      </c>
      <c r="B19" s="10">
        <v>118.5</v>
      </c>
      <c r="C19" s="10">
        <v>27.2</v>
      </c>
      <c r="D19" s="10">
        <v>27.1</v>
      </c>
      <c r="E19" s="10">
        <v>75.9</v>
      </c>
      <c r="F19" s="10">
        <v>126.9</v>
      </c>
      <c r="G19" s="22">
        <v>50</v>
      </c>
      <c r="H19" s="1"/>
    </row>
    <row r="20">
      <c r="A20" s="3" t="s">
        <v>206</v>
      </c>
      <c r="B20" s="2"/>
      <c r="C20" s="2"/>
      <c r="D20" s="2"/>
      <c r="E20" s="2"/>
      <c r="F20" s="2"/>
      <c r="G20" s="22">
        <v>320</v>
      </c>
      <c r="H20" s="1"/>
    </row>
    <row r="21">
      <c r="A21" s="3" t="s">
        <v>207</v>
      </c>
      <c r="B21" s="10">
        <v>28.4</v>
      </c>
      <c r="C21" s="10">
        <v>0</v>
      </c>
      <c r="D21" s="10">
        <v>1.4</v>
      </c>
      <c r="E21" s="10">
        <v>0.7</v>
      </c>
      <c r="F21" s="10">
        <v>0.8</v>
      </c>
      <c r="G21" s="22">
        <v>1</v>
      </c>
      <c r="H21" s="1"/>
    </row>
    <row r="22">
      <c r="A22" s="3"/>
      <c r="B22" s="2"/>
      <c r="C22" s="2"/>
      <c r="D22" s="2"/>
      <c r="E22" s="2"/>
      <c r="F22" s="2"/>
      <c r="G22" s="4"/>
      <c r="H22" s="1"/>
    </row>
    <row r="23">
      <c r="A23" s="3" t="s">
        <v>208</v>
      </c>
      <c r="B23" s="2"/>
      <c r="C23" s="2"/>
      <c r="D23" s="2"/>
      <c r="E23" s="2"/>
      <c r="F23" s="2"/>
      <c r="G23" s="19">
        <f>G10-'Income Statement'!G32</f>
        <v>0</v>
      </c>
      <c r="H23" s="1"/>
    </row>
    <row r="24">
      <c r="A24" s="3"/>
      <c r="B24" s="2"/>
      <c r="C24" s="2"/>
      <c r="D24" s="2"/>
      <c r="E24" s="2"/>
      <c r="F24" s="2"/>
      <c r="G24" s="4"/>
      <c r="H24" s="1"/>
    </row>
    <row r="25">
      <c r="A25" s="3"/>
      <c r="B25" s="2"/>
      <c r="C25" s="2"/>
      <c r="D25" s="2"/>
      <c r="E25" s="2"/>
      <c r="F25" s="2"/>
      <c r="G25" s="4"/>
      <c r="H25" s="1"/>
    </row>
    <row r="26">
      <c r="A26" s="3"/>
      <c r="B26" s="2"/>
      <c r="C26" s="2"/>
      <c r="D26" s="2"/>
      <c r="E26" s="2"/>
      <c r="F26" s="2"/>
      <c r="G26" s="4"/>
      <c r="H26" s="1"/>
    </row>
    <row r="27">
      <c r="A27" s="3"/>
      <c r="B27" s="2"/>
      <c r="C27" s="2"/>
      <c r="D27" s="2"/>
      <c r="E27" s="2"/>
      <c r="F27" s="2"/>
      <c r="G27" s="4"/>
      <c r="H27" s="1"/>
    </row>
    <row r="28">
      <c r="A28" s="3"/>
      <c r="B28" s="2"/>
      <c r="C28" s="2"/>
      <c r="D28" s="2"/>
      <c r="E28" s="2"/>
      <c r="F28" s="2"/>
      <c r="G28" s="4"/>
      <c r="H28" s="1"/>
    </row>
    <row r="29">
      <c r="A29" s="3"/>
      <c r="B29" s="2"/>
      <c r="C29" s="2"/>
      <c r="D29" s="2"/>
      <c r="E29" s="2"/>
      <c r="F29" s="2"/>
      <c r="G29" s="4"/>
      <c r="H29" s="1"/>
    </row>
    <row r="30">
      <c r="A30" s="3"/>
      <c r="B30" s="2"/>
      <c r="C30" s="2"/>
      <c r="D30" s="2"/>
      <c r="E30" s="2"/>
      <c r="F30" s="2"/>
      <c r="G30" s="4"/>
      <c r="H30" s="1"/>
    </row>
    <row r="31">
      <c r="A31" s="3"/>
      <c r="B31" s="2"/>
      <c r="C31" s="2"/>
      <c r="D31" s="2"/>
      <c r="E31" s="2"/>
      <c r="F31" s="2"/>
      <c r="G31" s="4"/>
      <c r="H31" s="1"/>
    </row>
    <row r="32">
      <c r="A32" s="3"/>
      <c r="B32" s="2"/>
      <c r="C32" s="2"/>
      <c r="D32" s="2"/>
      <c r="E32" s="2"/>
      <c r="F32" s="2"/>
      <c r="G32" s="4"/>
      <c r="H32" s="1"/>
    </row>
    <row r="33">
      <c r="A33" s="3"/>
      <c r="B33" s="2"/>
      <c r="C33" s="2"/>
      <c r="D33" s="2"/>
      <c r="E33" s="2"/>
      <c r="F33" s="2"/>
      <c r="G33" s="4"/>
      <c r="H33" s="1"/>
    </row>
    <row r="34">
      <c r="A34" s="3"/>
      <c r="B34" s="2"/>
      <c r="C34" s="2"/>
      <c r="D34" s="2"/>
      <c r="E34" s="2"/>
      <c r="F34" s="2"/>
      <c r="G34" s="4"/>
      <c r="H34" s="1"/>
    </row>
    <row r="35">
      <c r="A35" s="3"/>
      <c r="B35" s="2"/>
      <c r="C35" s="2"/>
      <c r="D35" s="2"/>
      <c r="E35" s="2"/>
      <c r="F35" s="2"/>
      <c r="G35" s="4"/>
      <c r="H35" s="1"/>
    </row>
    <row r="36">
      <c r="A36" s="3"/>
      <c r="B36" s="2"/>
      <c r="C36" s="2"/>
      <c r="D36" s="2"/>
      <c r="E36" s="2"/>
      <c r="F36" s="2"/>
      <c r="G36" s="4"/>
      <c r="H36" s="1"/>
    </row>
    <row r="37">
      <c r="A37" s="3"/>
      <c r="B37" s="2"/>
      <c r="C37" s="2"/>
      <c r="D37" s="2"/>
      <c r="E37" s="2"/>
      <c r="F37" s="2"/>
      <c r="G37" s="4"/>
      <c r="H37" s="1"/>
    </row>
    <row r="38">
      <c r="A38" s="3"/>
      <c r="B38" s="2"/>
      <c r="C38" s="2"/>
      <c r="D38" s="2"/>
      <c r="E38" s="2"/>
      <c r="F38" s="2"/>
      <c r="G38" s="4"/>
      <c r="H38" s="1"/>
    </row>
    <row r="39">
      <c r="A39" s="3"/>
      <c r="B39" s="2"/>
      <c r="C39" s="2"/>
      <c r="D39" s="2"/>
      <c r="E39" s="2"/>
      <c r="F39" s="2"/>
      <c r="G39" s="4"/>
      <c r="H39" s="1"/>
    </row>
    <row r="40">
      <c r="A40" s="3"/>
      <c r="B40" s="2"/>
      <c r="C40" s="2"/>
      <c r="D40" s="2"/>
      <c r="E40" s="2"/>
      <c r="F40" s="2"/>
      <c r="G40" s="4"/>
      <c r="H40" s="1"/>
    </row>
    <row r="41">
      <c r="A41" s="3"/>
      <c r="B41" s="2"/>
      <c r="C41" s="2"/>
      <c r="D41" s="2"/>
      <c r="E41" s="2"/>
      <c r="F41" s="2"/>
      <c r="G41" s="4"/>
      <c r="H41" s="1"/>
    </row>
    <row r="42">
      <c r="A42" s="3"/>
      <c r="B42" s="2"/>
      <c r="C42" s="2"/>
      <c r="D42" s="2"/>
      <c r="E42" s="2"/>
      <c r="F42" s="2"/>
      <c r="G42" s="4"/>
      <c r="H42" s="1"/>
    </row>
    <row r="43">
      <c r="A43" s="3"/>
      <c r="B43" s="2"/>
      <c r="C43" s="2"/>
      <c r="D43" s="2"/>
      <c r="E43" s="2"/>
      <c r="F43" s="2"/>
      <c r="G43" s="4"/>
      <c r="H43" s="1"/>
    </row>
    <row r="44">
      <c r="A44" s="3"/>
      <c r="B44" s="2"/>
      <c r="C44" s="2"/>
      <c r="D44" s="2"/>
      <c r="E44" s="2"/>
      <c r="F44" s="2"/>
      <c r="G44" s="4"/>
      <c r="H44" s="1"/>
    </row>
    <row r="45">
      <c r="A45" s="3"/>
      <c r="B45" s="2"/>
      <c r="C45" s="2"/>
      <c r="D45" s="2"/>
      <c r="E45" s="2"/>
      <c r="F45" s="2"/>
      <c r="G45" s="4"/>
      <c r="H45" s="1"/>
    </row>
    <row r="46">
      <c r="A46" s="3"/>
      <c r="B46" s="2"/>
      <c r="C46" s="2"/>
      <c r="D46" s="2"/>
      <c r="E46" s="2"/>
      <c r="F46" s="2"/>
      <c r="G46" s="4"/>
      <c r="H46" s="1"/>
    </row>
    <row r="47">
      <c r="A47" s="3"/>
      <c r="B47" s="2"/>
      <c r="C47" s="2"/>
      <c r="D47" s="2"/>
      <c r="E47" s="2"/>
      <c r="F47" s="2"/>
      <c r="G47" s="4"/>
      <c r="H47" s="1"/>
    </row>
    <row r="48">
      <c r="A48" s="3"/>
      <c r="B48" s="2"/>
      <c r="C48" s="2"/>
      <c r="D48" s="2"/>
      <c r="E48" s="2"/>
      <c r="F48" s="2"/>
      <c r="G48" s="4"/>
      <c r="H48" s="1"/>
    </row>
    <row r="49">
      <c r="A49" s="3"/>
      <c r="B49" s="2"/>
      <c r="C49" s="2"/>
      <c r="D49" s="2"/>
      <c r="E49" s="2"/>
      <c r="F49" s="2"/>
      <c r="G49" s="4"/>
      <c r="H49" s="1"/>
    </row>
    <row r="50">
      <c r="A50" s="3"/>
      <c r="B50" s="2"/>
      <c r="C50" s="2"/>
      <c r="D50" s="2"/>
      <c r="E50" s="2"/>
      <c r="F50" s="2"/>
      <c r="G50" s="4"/>
      <c r="H50" s="1"/>
    </row>
    <row r="51">
      <c r="A51" s="3"/>
      <c r="B51" s="2"/>
      <c r="C51" s="2"/>
      <c r="D51" s="2"/>
      <c r="E51" s="2"/>
      <c r="F51" s="2"/>
      <c r="G51" s="4"/>
      <c r="H51" s="1"/>
    </row>
    <row r="52">
      <c r="A52" s="3"/>
      <c r="B52" s="2"/>
      <c r="C52" s="2"/>
      <c r="D52" s="2"/>
      <c r="E52" s="2"/>
      <c r="F52" s="2"/>
      <c r="G52" s="4"/>
      <c r="H52" s="1"/>
    </row>
    <row r="53">
      <c r="A53" s="3"/>
      <c r="B53" s="2"/>
      <c r="C53" s="2"/>
      <c r="D53" s="2"/>
      <c r="E53" s="2"/>
      <c r="F53" s="2"/>
      <c r="G53" s="4"/>
      <c r="H53" s="1"/>
    </row>
    <row r="54">
      <c r="A54" s="3"/>
      <c r="B54" s="2"/>
      <c r="C54" s="2"/>
      <c r="D54" s="2"/>
      <c r="E54" s="2"/>
      <c r="F54" s="2"/>
      <c r="G54" s="4"/>
      <c r="H54" s="1"/>
    </row>
    <row r="55">
      <c r="A55" s="3"/>
      <c r="B55" s="2"/>
      <c r="C55" s="2"/>
      <c r="D55" s="2"/>
      <c r="E55" s="2"/>
      <c r="F55" s="2"/>
      <c r="G55" s="4"/>
      <c r="H55" s="1"/>
    </row>
    <row r="56">
      <c r="A56" s="3"/>
      <c r="B56" s="2"/>
      <c r="C56" s="2"/>
      <c r="D56" s="2"/>
      <c r="E56" s="2"/>
      <c r="F56" s="2"/>
      <c r="G56" s="4"/>
      <c r="H56" s="1"/>
    </row>
    <row r="57">
      <c r="A57" s="3"/>
      <c r="B57" s="2"/>
      <c r="C57" s="2"/>
      <c r="D57" s="2"/>
      <c r="E57" s="2"/>
      <c r="F57" s="2"/>
      <c r="G57" s="4"/>
      <c r="H57" s="1"/>
    </row>
    <row r="58">
      <c r="A58" s="3"/>
      <c r="B58" s="2"/>
      <c r="C58" s="2"/>
      <c r="D58" s="2"/>
      <c r="E58" s="2"/>
      <c r="F58" s="2"/>
      <c r="G58" s="4"/>
      <c r="H58" s="1"/>
    </row>
    <row r="59">
      <c r="A59" s="3"/>
      <c r="B59" s="2"/>
      <c r="C59" s="2"/>
      <c r="D59" s="2"/>
      <c r="E59" s="2"/>
      <c r="F59" s="2"/>
      <c r="G59" s="4"/>
      <c r="H59" s="1"/>
    </row>
    <row r="60">
      <c r="A60" s="3"/>
      <c r="B60" s="2"/>
      <c r="C60" s="2"/>
      <c r="D60" s="2"/>
      <c r="E60" s="2"/>
      <c r="F60" s="2"/>
      <c r="G60" s="4"/>
      <c r="H60" s="1"/>
    </row>
    <row r="61">
      <c r="A61" s="3"/>
      <c r="B61" s="2"/>
      <c r="C61" s="2"/>
      <c r="D61" s="2"/>
      <c r="E61" s="2"/>
      <c r="F61" s="2"/>
      <c r="G61" s="4"/>
      <c r="H61" s="1"/>
    </row>
    <row r="62">
      <c r="A62" s="3"/>
      <c r="B62" s="2"/>
      <c r="C62" s="2"/>
      <c r="D62" s="2"/>
      <c r="E62" s="2"/>
      <c r="F62" s="2"/>
      <c r="G62" s="4"/>
      <c r="H62" s="1"/>
    </row>
    <row r="63">
      <c r="A63" s="3"/>
      <c r="B63" s="2"/>
      <c r="C63" s="2"/>
      <c r="D63" s="2"/>
      <c r="E63" s="2"/>
      <c r="F63" s="2"/>
      <c r="G63" s="4"/>
      <c r="H63" s="1"/>
    </row>
    <row r="64">
      <c r="A64" s="3"/>
      <c r="B64" s="2"/>
      <c r="C64" s="2"/>
      <c r="D64" s="2"/>
      <c r="E64" s="2"/>
      <c r="F64" s="2"/>
      <c r="G64" s="4"/>
      <c r="H64" s="1"/>
    </row>
    <row r="65">
      <c r="A65" s="3"/>
      <c r="B65" s="2"/>
      <c r="C65" s="2"/>
      <c r="D65" s="2"/>
      <c r="E65" s="2"/>
      <c r="F65" s="2"/>
      <c r="G65" s="4"/>
      <c r="H65" s="1"/>
    </row>
    <row r="66">
      <c r="A66" s="3"/>
      <c r="B66" s="2"/>
      <c r="C66" s="2"/>
      <c r="D66" s="2"/>
      <c r="E66" s="2"/>
      <c r="F66" s="2"/>
      <c r="G66" s="4"/>
      <c r="H66" s="1"/>
    </row>
    <row r="67">
      <c r="A67" s="3"/>
      <c r="B67" s="2"/>
      <c r="C67" s="2"/>
      <c r="D67" s="2"/>
      <c r="E67" s="2"/>
      <c r="F67" s="2"/>
      <c r="G67" s="4"/>
      <c r="H67" s="1"/>
    </row>
    <row r="68">
      <c r="A68" s="3"/>
      <c r="B68" s="2"/>
      <c r="C68" s="2"/>
      <c r="D68" s="2"/>
      <c r="E68" s="2"/>
      <c r="F68" s="2"/>
      <c r="G68" s="4"/>
      <c r="H68" s="1"/>
    </row>
    <row r="69">
      <c r="A69" s="3"/>
      <c r="B69" s="2"/>
      <c r="C69" s="2"/>
      <c r="D69" s="2"/>
      <c r="E69" s="2"/>
      <c r="F69" s="2"/>
      <c r="G69" s="4"/>
      <c r="H69" s="1"/>
    </row>
    <row r="70">
      <c r="A70" s="3"/>
      <c r="B70" s="2"/>
      <c r="C70" s="2"/>
      <c r="D70" s="2"/>
      <c r="E70" s="2"/>
      <c r="F70" s="2"/>
      <c r="G70" s="4"/>
      <c r="H70" s="1"/>
    </row>
    <row r="71">
      <c r="A71" s="3"/>
      <c r="B71" s="2"/>
      <c r="C71" s="2"/>
      <c r="D71" s="2"/>
      <c r="E71" s="2"/>
      <c r="F71" s="2"/>
      <c r="G71" s="4"/>
      <c r="H71" s="1"/>
    </row>
    <row r="72">
      <c r="A72" s="3"/>
      <c r="B72" s="2"/>
      <c r="C72" s="2"/>
      <c r="D72" s="2"/>
      <c r="E72" s="2"/>
      <c r="F72" s="2"/>
      <c r="G72" s="4"/>
      <c r="H72" s="1"/>
    </row>
    <row r="73">
      <c r="A73" s="3"/>
      <c r="B73" s="2"/>
      <c r="C73" s="2"/>
      <c r="D73" s="2"/>
      <c r="E73" s="2"/>
      <c r="F73" s="2"/>
      <c r="G73" s="4"/>
      <c r="H73" s="1"/>
    </row>
    <row r="74">
      <c r="A74" s="3"/>
      <c r="B74" s="2"/>
      <c r="C74" s="2"/>
      <c r="D74" s="2"/>
      <c r="E74" s="2"/>
      <c r="F74" s="2"/>
      <c r="G74" s="4"/>
      <c r="H74" s="1"/>
    </row>
    <row r="75">
      <c r="A75" s="3"/>
      <c r="B75" s="2"/>
      <c r="C75" s="2"/>
      <c r="D75" s="2"/>
      <c r="E75" s="2"/>
      <c r="F75" s="2"/>
      <c r="G75" s="4"/>
      <c r="H75" s="1"/>
    </row>
    <row r="76">
      <c r="A76" s="3"/>
      <c r="B76" s="3"/>
      <c r="C76" s="3"/>
      <c r="D76" s="3"/>
      <c r="E76" s="3"/>
      <c r="F76" s="3"/>
      <c r="G76" s="6"/>
    </row>
    <row r="77">
      <c r="A77" s="3"/>
      <c r="B77" s="3"/>
      <c r="C77" s="3"/>
      <c r="D77" s="3"/>
      <c r="E77" s="3"/>
      <c r="F77" s="3"/>
      <c r="G77" s="6"/>
    </row>
    <row r="78">
      <c r="A78" s="3"/>
      <c r="B78" s="3"/>
      <c r="C78" s="3"/>
      <c r="D78" s="3"/>
      <c r="E78" s="3"/>
      <c r="F78" s="3"/>
      <c r="G78" s="6"/>
    </row>
    <row r="79">
      <c r="A79" s="3"/>
      <c r="B79" s="3"/>
      <c r="C79" s="3"/>
      <c r="D79" s="3"/>
      <c r="E79" s="3"/>
      <c r="F79" s="3"/>
      <c r="G79" s="6"/>
    </row>
    <row r="80">
      <c r="A80" s="3"/>
      <c r="B80" s="3"/>
      <c r="C80" s="3"/>
      <c r="D80" s="3"/>
      <c r="E80" s="3"/>
      <c r="F80" s="3"/>
      <c r="G80" s="6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J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37" customWidth="1"/>
    <col min="2" max="2" width="30" customWidth="1"/>
    <col min="3" max="3" width="12" customWidth="1"/>
    <col min="4" max="6" width="15" customWidth="1"/>
    <col min="7" max="7" width="18" customWidth="1"/>
    <col min="8" max="8" width="16" customWidth="1"/>
    <col min="9" max="9" width="42" customWidth="1"/>
    <col min="10" max="10" width="34" customWidth="1"/>
  </cols>
  <sheetData>
    <row r="1">
      <c r="A1" s="12" t="s">
        <v>0</v>
      </c>
      <c r="B1" s="12" t="s">
        <v>209</v>
      </c>
      <c r="C1" s="12"/>
      <c r="D1" s="12"/>
      <c r="E1" s="12"/>
      <c r="F1" s="12"/>
      <c r="G1" s="12"/>
      <c r="H1" s="1"/>
      <c r="I1" s="1"/>
      <c r="J1" s="1"/>
    </row>
    <row r="2">
      <c r="A2" s="12" t="s">
        <v>1</v>
      </c>
      <c r="B2" s="12" t="s">
        <v>42</v>
      </c>
      <c r="C2" s="12"/>
      <c r="D2" s="12"/>
      <c r="E2" s="12"/>
      <c r="F2" s="12"/>
      <c r="G2" s="12"/>
      <c r="H2" s="1"/>
      <c r="I2" s="1"/>
      <c r="J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  <c r="I3" s="1"/>
      <c r="J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  <c r="I4" s="1"/>
      <c r="J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  <c r="I5" s="1"/>
      <c r="J5" s="1"/>
    </row>
    <row r="6">
      <c r="A6" s="1"/>
      <c r="B6" s="1"/>
      <c r="C6" s="1"/>
      <c r="D6" s="1"/>
      <c r="E6" s="1"/>
      <c r="F6" s="1"/>
      <c r="G6" s="23"/>
      <c r="H6" s="1"/>
      <c r="I6" s="1"/>
      <c r="J6" s="1"/>
    </row>
    <row r="7">
      <c r="A7" s="3"/>
      <c r="B7" s="3"/>
      <c r="C7" s="3"/>
      <c r="D7" s="3"/>
      <c r="E7" s="3"/>
      <c r="F7" s="3"/>
      <c r="G7" s="6"/>
      <c r="H7" s="1"/>
      <c r="I7" s="1"/>
      <c r="J7" s="1"/>
    </row>
    <row r="8">
      <c r="A8" s="5" t="s">
        <v>210</v>
      </c>
      <c r="B8" s="5" t="s">
        <v>211</v>
      </c>
      <c r="C8" s="5" t="s">
        <v>212</v>
      </c>
      <c r="D8" s="5" t="s">
        <v>213</v>
      </c>
      <c r="E8" s="5" t="s">
        <v>214</v>
      </c>
      <c r="F8" s="5" t="s">
        <v>215</v>
      </c>
      <c r="G8" s="49" t="s">
        <v>216</v>
      </c>
      <c r="H8" s="1" t="s">
        <v>217</v>
      </c>
      <c r="I8" s="1" t="s">
        <v>218</v>
      </c>
      <c r="J8" s="1" t="s">
        <v>36</v>
      </c>
    </row>
    <row r="9">
      <c r="A9" s="5" t="s">
        <v>219</v>
      </c>
      <c r="B9" s="48">
        <v>45931</v>
      </c>
      <c r="C9" s="5" t="s">
        <v>220</v>
      </c>
      <c r="D9" s="26">
        <v>4700</v>
      </c>
      <c r="E9" s="26">
        <v>4900</v>
      </c>
      <c r="F9" s="9">
        <f>AVERAGE(D9:E9)</f>
        <v>4800</v>
      </c>
      <c r="G9" s="25">
        <f>SUM('Revenue summary'!D9:G9)</f>
        <v>4651.4</v>
      </c>
      <c r="H9" s="30">
        <f>G9-F9</f>
        <v>-148.60000000000036</v>
      </c>
      <c r="I9" s="1" t="s">
        <v>221</v>
      </c>
      <c r="J9" s="1"/>
    </row>
    <row r="10">
      <c r="A10" s="5" t="s">
        <v>222</v>
      </c>
      <c r="B10" s="46">
        <f>B9</f>
        <v>45931</v>
      </c>
      <c r="C10" s="5" t="s">
        <v>223</v>
      </c>
      <c r="D10" s="13">
        <f>D9-SUM('Revenue summary'!D9:F9)</f>
        <v>1302.6</v>
      </c>
      <c r="E10" s="13">
        <f>E9-SUM('Revenue summary'!D9:F9)</f>
        <v>1502.6</v>
      </c>
      <c r="F10" s="9">
        <f>AVERAGE(D10:E10)</f>
        <v>1402.6</v>
      </c>
      <c r="G10" s="25">
        <f>'Revenue summary'!G9</f>
        <v>1254</v>
      </c>
      <c r="H10" s="30">
        <f>G10-F10</f>
        <v>-148.5999999999999</v>
      </c>
      <c r="I10" s="1"/>
      <c r="J10" s="1"/>
    </row>
    <row r="11">
      <c r="A11" s="5" t="s">
        <v>224</v>
      </c>
      <c r="B11" s="46">
        <f>B9</f>
        <v>45931</v>
      </c>
      <c r="C11" s="33" t="s">
        <v>220</v>
      </c>
      <c r="D11" s="40">
        <v>19</v>
      </c>
      <c r="E11" s="40">
        <v>20.5</v>
      </c>
      <c r="F11" s="33">
        <f>AVERAGE(D11:E11)</f>
        <v>19.75</v>
      </c>
      <c r="G11" s="29">
        <f>SUM('Income Statement'!D45:G45)</f>
        <v>19.871942063090952</v>
      </c>
      <c r="H11" s="44">
        <f>G11-F11</f>
        <v>0.12194206309095179</v>
      </c>
      <c r="I11" s="1"/>
      <c r="J11" s="1" t="s">
        <v>225</v>
      </c>
    </row>
    <row r="12">
      <c r="A12" s="5" t="s">
        <v>226</v>
      </c>
      <c r="B12" s="46">
        <f>B9</f>
        <v>45931</v>
      </c>
      <c r="C12" s="33" t="s">
        <v>223</v>
      </c>
      <c r="D12" s="37">
        <f>D11-SUM('Income Statement'!D45:F45)</f>
        <v>4.857668326519438</v>
      </c>
      <c r="E12" s="37">
        <f>E11-SUM('Income Statement'!D45:F45)</f>
        <v>6.357668326519438</v>
      </c>
      <c r="F12" s="33">
        <f>AVERAGE(D12:E12)</f>
        <v>5.607668326519438</v>
      </c>
      <c r="G12" s="29">
        <f>'Income Statement'!G45</f>
        <v>5.729610389610389</v>
      </c>
      <c r="H12" s="44">
        <f>G12-F12</f>
        <v>0.12194206309095179</v>
      </c>
      <c r="I12" s="1"/>
      <c r="J12" s="1" t="s">
        <v>227</v>
      </c>
    </row>
    <row r="13">
      <c r="A13" s="3"/>
      <c r="B13" s="3"/>
      <c r="C13" s="3"/>
      <c r="D13" s="3"/>
      <c r="E13" s="3"/>
      <c r="F13" s="3"/>
      <c r="G13" s="6"/>
      <c r="H13" s="1"/>
      <c r="I13" s="1"/>
      <c r="J13" s="1"/>
    </row>
    <row r="14">
      <c r="A14" s="3" t="s">
        <v>228</v>
      </c>
      <c r="B14" s="3"/>
      <c r="C14" s="3"/>
      <c r="D14" s="3"/>
      <c r="E14" s="3"/>
      <c r="F14" s="3"/>
      <c r="G14" s="6"/>
      <c r="H14" s="1"/>
      <c r="I14" s="1"/>
      <c r="J14" s="1"/>
    </row>
    <row r="15">
      <c r="A15" s="3" t="s">
        <v>229</v>
      </c>
      <c r="B15" s="3"/>
      <c r="C15" s="3"/>
      <c r="D15" s="3"/>
      <c r="E15" s="3"/>
      <c r="F15" s="3"/>
      <c r="G15" s="6"/>
      <c r="H15" s="1"/>
      <c r="I15" s="1"/>
      <c r="J15" s="1"/>
    </row>
    <row r="16">
      <c r="A16" s="3"/>
      <c r="B16" s="3"/>
      <c r="C16" s="3"/>
      <c r="D16" s="3"/>
      <c r="E16" s="3"/>
      <c r="F16" s="3"/>
      <c r="G16" s="6"/>
      <c r="H16" s="1"/>
      <c r="I16" s="1"/>
      <c r="J16" s="1"/>
    </row>
    <row r="17">
      <c r="A17" s="3"/>
      <c r="B17" s="3"/>
      <c r="C17" s="3"/>
      <c r="D17" s="3"/>
      <c r="E17" s="3"/>
      <c r="F17" s="3"/>
      <c r="G17" s="6"/>
      <c r="H17" s="1"/>
      <c r="I17" s="1"/>
      <c r="J17" s="1"/>
    </row>
    <row r="18">
      <c r="A18" s="3"/>
      <c r="B18" s="3"/>
      <c r="C18" s="3"/>
      <c r="D18" s="3"/>
      <c r="E18" s="3"/>
      <c r="F18" s="3"/>
      <c r="G18" s="6"/>
      <c r="H18" s="1"/>
      <c r="I18" s="1"/>
      <c r="J18" s="1"/>
    </row>
    <row r="19">
      <c r="A19" s="3"/>
      <c r="B19" s="3"/>
      <c r="C19" s="3"/>
      <c r="D19" s="3"/>
      <c r="E19" s="3"/>
      <c r="F19" s="3"/>
      <c r="G19" s="6"/>
      <c r="H19" s="1"/>
      <c r="I19" s="1"/>
      <c r="J19" s="1"/>
    </row>
    <row r="20">
      <c r="A20" s="3"/>
      <c r="B20" s="3"/>
      <c r="C20" s="3"/>
      <c r="D20" s="3"/>
      <c r="E20" s="3"/>
      <c r="F20" s="3"/>
      <c r="G20" s="6"/>
      <c r="H20" s="1"/>
      <c r="I20" s="1"/>
      <c r="J20" s="1"/>
    </row>
    <row r="21">
      <c r="A21" s="3"/>
      <c r="B21" s="3"/>
      <c r="C21" s="3"/>
      <c r="D21" s="3"/>
      <c r="E21" s="3"/>
      <c r="F21" s="3"/>
      <c r="G21" s="6"/>
    </row>
    <row r="22">
      <c r="A22" s="3"/>
      <c r="B22" s="3"/>
      <c r="C22" s="3"/>
      <c r="D22" s="3"/>
      <c r="E22" s="3"/>
      <c r="F22" s="3"/>
      <c r="G22" s="6"/>
    </row>
    <row r="23">
      <c r="A23" s="3"/>
      <c r="B23" s="3"/>
      <c r="C23" s="3"/>
      <c r="D23" s="3"/>
      <c r="E23" s="3"/>
      <c r="F23" s="3"/>
      <c r="G23" s="6"/>
    </row>
    <row r="24">
      <c r="A24" s="3"/>
      <c r="B24" s="3"/>
      <c r="C24" s="3"/>
      <c r="D24" s="3"/>
      <c r="E24" s="3"/>
      <c r="F24" s="3"/>
      <c r="G24" s="6"/>
    </row>
    <row r="25">
      <c r="A25" s="3"/>
      <c r="B25" s="3"/>
      <c r="C25" s="3"/>
      <c r="D25" s="3"/>
      <c r="E25" s="3"/>
      <c r="F25" s="3"/>
      <c r="G25" s="6"/>
    </row>
    <row r="26">
      <c r="A26" s="3"/>
      <c r="B26" s="3"/>
      <c r="C26" s="3"/>
      <c r="D26" s="3"/>
      <c r="E26" s="3"/>
      <c r="F26" s="3"/>
      <c r="G26" s="6"/>
    </row>
    <row r="27">
      <c r="A27" s="3"/>
      <c r="B27" s="3"/>
      <c r="C27" s="3"/>
      <c r="D27" s="3"/>
      <c r="E27" s="3"/>
      <c r="F27" s="3"/>
      <c r="G27" s="6"/>
    </row>
    <row r="28">
      <c r="A28" s="3"/>
      <c r="B28" s="3"/>
      <c r="C28" s="3"/>
      <c r="D28" s="3"/>
      <c r="E28" s="3"/>
      <c r="F28" s="3"/>
      <c r="G28" s="6"/>
    </row>
    <row r="29">
      <c r="A29" s="3"/>
      <c r="B29" s="3"/>
      <c r="C29" s="3"/>
      <c r="D29" s="3"/>
      <c r="E29" s="3"/>
      <c r="F29" s="3"/>
      <c r="G29" s="6"/>
    </row>
    <row r="30">
      <c r="A30" s="3"/>
      <c r="B30" s="3"/>
      <c r="C30" s="3"/>
      <c r="D30" s="3"/>
      <c r="E30" s="3"/>
      <c r="F30" s="3"/>
      <c r="G30" s="6"/>
    </row>
    <row r="31">
      <c r="A31" s="3"/>
      <c r="B31" s="3"/>
      <c r="C31" s="3"/>
      <c r="D31" s="3"/>
      <c r="E31" s="3"/>
      <c r="F31" s="3"/>
      <c r="G31" s="6"/>
    </row>
    <row r="32">
      <c r="A32" s="3"/>
      <c r="B32" s="3"/>
      <c r="C32" s="3"/>
      <c r="D32" s="3"/>
      <c r="E32" s="3"/>
      <c r="F32" s="3"/>
      <c r="G32" s="6"/>
    </row>
    <row r="33">
      <c r="A33" s="3"/>
      <c r="B33" s="3"/>
      <c r="C33" s="3"/>
      <c r="D33" s="3"/>
      <c r="E33" s="3"/>
      <c r="F33" s="3"/>
      <c r="G33" s="6"/>
    </row>
    <row r="34">
      <c r="A34" s="3"/>
      <c r="B34" s="3"/>
      <c r="C34" s="3"/>
      <c r="D34" s="3"/>
      <c r="E34" s="3"/>
      <c r="F34" s="3"/>
      <c r="G34" s="6"/>
    </row>
    <row r="35">
      <c r="A35" s="3"/>
      <c r="B35" s="3"/>
      <c r="C35" s="3"/>
      <c r="D35" s="3"/>
      <c r="E35" s="3"/>
      <c r="F35" s="3"/>
      <c r="G35" s="6"/>
    </row>
    <row r="36">
      <c r="A36" s="3"/>
      <c r="B36" s="3"/>
      <c r="C36" s="3"/>
      <c r="D36" s="3"/>
      <c r="E36" s="3"/>
      <c r="F36" s="3"/>
      <c r="G36" s="6"/>
    </row>
    <row r="37">
      <c r="A37" s="3"/>
      <c r="B37" s="3"/>
      <c r="C37" s="3"/>
      <c r="D37" s="3"/>
      <c r="E37" s="3"/>
      <c r="F37" s="3"/>
      <c r="G37" s="6"/>
    </row>
    <row r="38">
      <c r="A38" s="3"/>
      <c r="B38" s="3"/>
      <c r="C38" s="3"/>
      <c r="D38" s="3"/>
      <c r="E38" s="3"/>
      <c r="F38" s="3"/>
      <c r="G38" s="6"/>
    </row>
    <row r="39">
      <c r="A39" s="3"/>
      <c r="B39" s="3"/>
      <c r="C39" s="3"/>
      <c r="D39" s="3"/>
      <c r="E39" s="3"/>
      <c r="F39" s="3"/>
      <c r="G39" s="6"/>
    </row>
    <row r="40">
      <c r="A40" s="3"/>
      <c r="B40" s="3"/>
      <c r="C40" s="3"/>
      <c r="D40" s="3"/>
      <c r="E40" s="3"/>
      <c r="F40" s="3"/>
      <c r="G40" s="6"/>
    </row>
    <row r="41">
      <c r="A41" s="3"/>
      <c r="B41" s="3"/>
      <c r="C41" s="3"/>
      <c r="D41" s="3"/>
      <c r="E41" s="3"/>
      <c r="F41" s="3"/>
      <c r="G41" s="6"/>
    </row>
    <row r="42">
      <c r="A42" s="3"/>
      <c r="B42" s="3"/>
      <c r="C42" s="3"/>
      <c r="D42" s="3"/>
      <c r="E42" s="3"/>
      <c r="F42" s="3"/>
      <c r="G42" s="6"/>
    </row>
    <row r="43">
      <c r="A43" s="3"/>
      <c r="B43" s="3"/>
      <c r="C43" s="3"/>
      <c r="D43" s="3"/>
      <c r="E43" s="3"/>
      <c r="F43" s="3"/>
      <c r="G43" s="6"/>
    </row>
    <row r="44">
      <c r="A44" s="3"/>
      <c r="B44" s="3"/>
      <c r="C44" s="3"/>
      <c r="D44" s="3"/>
      <c r="E44" s="3"/>
      <c r="F44" s="3"/>
      <c r="G44" s="6"/>
    </row>
    <row r="45">
      <c r="A45" s="3"/>
      <c r="B45" s="3"/>
      <c r="C45" s="3"/>
      <c r="D45" s="3"/>
      <c r="E45" s="3"/>
      <c r="F45" s="3"/>
      <c r="G45" s="6"/>
    </row>
    <row r="46">
      <c r="A46" s="3"/>
      <c r="B46" s="3"/>
      <c r="C46" s="3"/>
      <c r="D46" s="3"/>
      <c r="E46" s="3"/>
      <c r="F46" s="3"/>
      <c r="G46" s="6"/>
    </row>
    <row r="47">
      <c r="A47" s="3"/>
      <c r="B47" s="3"/>
      <c r="C47" s="3"/>
      <c r="D47" s="3"/>
      <c r="E47" s="3"/>
      <c r="F47" s="3"/>
      <c r="G47" s="6"/>
    </row>
    <row r="48">
      <c r="A48" s="3"/>
      <c r="B48" s="3"/>
      <c r="C48" s="3"/>
      <c r="D48" s="3"/>
      <c r="E48" s="3"/>
      <c r="F48" s="3"/>
      <c r="G48" s="6"/>
    </row>
    <row r="49">
      <c r="A49" s="3"/>
      <c r="B49" s="3"/>
      <c r="C49" s="3"/>
      <c r="D49" s="3"/>
      <c r="E49" s="3"/>
      <c r="F49" s="3"/>
      <c r="G49" s="6"/>
    </row>
    <row r="50">
      <c r="A50" s="3"/>
      <c r="B50" s="3"/>
      <c r="C50" s="3"/>
      <c r="D50" s="3"/>
      <c r="E50" s="3"/>
      <c r="F50" s="3"/>
      <c r="G50" s="6"/>
    </row>
    <row r="51">
      <c r="A51" s="3"/>
      <c r="B51" s="3"/>
      <c r="C51" s="3"/>
      <c r="D51" s="3"/>
      <c r="E51" s="3"/>
      <c r="F51" s="3"/>
      <c r="G51" s="6"/>
    </row>
    <row r="52">
      <c r="A52" s="3"/>
      <c r="B52" s="3"/>
      <c r="C52" s="3"/>
      <c r="D52" s="3"/>
      <c r="E52" s="3"/>
      <c r="F52" s="3"/>
      <c r="G52" s="6"/>
    </row>
    <row r="53">
      <c r="A53" s="3"/>
      <c r="B53" s="3"/>
      <c r="C53" s="3"/>
      <c r="D53" s="3"/>
      <c r="E53" s="3"/>
      <c r="F53" s="3"/>
      <c r="G53" s="6"/>
    </row>
    <row r="54">
      <c r="A54" s="3"/>
      <c r="B54" s="3"/>
      <c r="C54" s="3"/>
      <c r="D54" s="3"/>
      <c r="E54" s="3"/>
      <c r="F54" s="3"/>
      <c r="G54" s="6"/>
    </row>
    <row r="55">
      <c r="A55" s="3"/>
      <c r="B55" s="3"/>
      <c r="C55" s="3"/>
      <c r="D55" s="3"/>
      <c r="E55" s="3"/>
      <c r="F55" s="3"/>
      <c r="G55" s="6"/>
    </row>
    <row r="56">
      <c r="A56" s="3"/>
      <c r="B56" s="3"/>
      <c r="C56" s="3"/>
      <c r="D56" s="3"/>
      <c r="E56" s="3"/>
      <c r="F56" s="3"/>
      <c r="G56" s="6"/>
    </row>
    <row r="57">
      <c r="A57" s="3"/>
      <c r="B57" s="3"/>
      <c r="C57" s="3"/>
      <c r="D57" s="3"/>
      <c r="E57" s="3"/>
      <c r="F57" s="3"/>
      <c r="G57" s="6"/>
    </row>
    <row r="58">
      <c r="A58" s="3"/>
      <c r="B58" s="3"/>
      <c r="C58" s="3"/>
      <c r="D58" s="3"/>
      <c r="E58" s="3"/>
      <c r="F58" s="3"/>
      <c r="G58" s="6"/>
    </row>
    <row r="59">
      <c r="A59" s="3"/>
      <c r="B59" s="3"/>
      <c r="C59" s="3"/>
      <c r="D59" s="3"/>
      <c r="E59" s="3"/>
      <c r="F59" s="3"/>
      <c r="G59" s="6"/>
    </row>
    <row r="60">
      <c r="A60" s="3"/>
      <c r="B60" s="3"/>
      <c r="C60" s="3"/>
      <c r="D60" s="3"/>
      <c r="E60" s="3"/>
      <c r="F60" s="3"/>
      <c r="G60" s="6"/>
    </row>
    <row r="61">
      <c r="A61" s="3"/>
      <c r="B61" s="3"/>
      <c r="C61" s="3"/>
      <c r="D61" s="3"/>
      <c r="E61" s="3"/>
      <c r="F61" s="3"/>
      <c r="G61" s="6"/>
    </row>
    <row r="62">
      <c r="A62" s="3"/>
      <c r="B62" s="3"/>
      <c r="C62" s="3"/>
      <c r="D62" s="3"/>
      <c r="E62" s="3"/>
      <c r="F62" s="3"/>
      <c r="G62" s="6"/>
    </row>
    <row r="63">
      <c r="A63" s="3"/>
      <c r="B63" s="3"/>
      <c r="C63" s="3"/>
      <c r="D63" s="3"/>
      <c r="E63" s="3"/>
      <c r="F63" s="3"/>
      <c r="G63" s="6"/>
    </row>
    <row r="64">
      <c r="A64" s="3"/>
      <c r="B64" s="3"/>
      <c r="C64" s="3"/>
      <c r="D64" s="3"/>
      <c r="E64" s="3"/>
      <c r="F64" s="3"/>
      <c r="G64" s="6"/>
    </row>
    <row r="65">
      <c r="A65" s="3"/>
      <c r="B65" s="3"/>
      <c r="C65" s="3"/>
      <c r="D65" s="3"/>
      <c r="E65" s="3"/>
      <c r="F65" s="3"/>
      <c r="G65" s="6"/>
    </row>
    <row r="66">
      <c r="A66" s="3"/>
      <c r="B66" s="3"/>
      <c r="C66" s="3"/>
      <c r="D66" s="3"/>
      <c r="E66" s="3"/>
      <c r="F66" s="3"/>
      <c r="G66" s="6"/>
    </row>
    <row r="67">
      <c r="A67" s="3"/>
      <c r="B67" s="3"/>
      <c r="C67" s="3"/>
      <c r="D67" s="3"/>
      <c r="E67" s="3"/>
      <c r="F67" s="3"/>
      <c r="G67" s="6"/>
    </row>
    <row r="68">
      <c r="A68" s="3"/>
      <c r="B68" s="3"/>
      <c r="C68" s="3"/>
      <c r="D68" s="3"/>
      <c r="E68" s="3"/>
      <c r="F68" s="3"/>
      <c r="G68" s="6"/>
    </row>
    <row r="69">
      <c r="A69" s="3"/>
      <c r="B69" s="3"/>
      <c r="C69" s="3"/>
      <c r="D69" s="3"/>
      <c r="E69" s="3"/>
      <c r="F69" s="3"/>
      <c r="G69" s="6"/>
    </row>
    <row r="70">
      <c r="A70" s="3"/>
      <c r="B70" s="3"/>
      <c r="C70" s="3"/>
      <c r="D70" s="3"/>
      <c r="E70" s="3"/>
      <c r="F70" s="3"/>
      <c r="G70" s="6"/>
    </row>
    <row r="71">
      <c r="A71" s="3"/>
      <c r="B71" s="3"/>
      <c r="C71" s="3"/>
      <c r="D71" s="3"/>
      <c r="E71" s="3"/>
      <c r="F71" s="3"/>
      <c r="G71" s="6"/>
    </row>
    <row r="72">
      <c r="A72" s="3"/>
      <c r="B72" s="3"/>
      <c r="C72" s="3"/>
      <c r="D72" s="3"/>
      <c r="E72" s="3"/>
      <c r="F72" s="3"/>
      <c r="G72" s="6"/>
    </row>
    <row r="73">
      <c r="A73" s="3"/>
      <c r="B73" s="3"/>
      <c r="C73" s="3"/>
      <c r="D73" s="3"/>
      <c r="E73" s="3"/>
      <c r="F73" s="3"/>
      <c r="G73" s="6"/>
    </row>
    <row r="74">
      <c r="A74" s="3"/>
      <c r="B74" s="3"/>
      <c r="C74" s="3"/>
      <c r="D74" s="3"/>
      <c r="E74" s="3"/>
      <c r="F74" s="3"/>
      <c r="G74" s="6"/>
    </row>
    <row r="75">
      <c r="A75" s="3"/>
      <c r="B75" s="3"/>
      <c r="C75" s="3"/>
      <c r="D75" s="3"/>
      <c r="E75" s="3"/>
      <c r="F75" s="3"/>
      <c r="G75" s="6"/>
    </row>
    <row r="76">
      <c r="A76" s="3"/>
      <c r="B76" s="3"/>
      <c r="C76" s="3"/>
      <c r="D76" s="3"/>
      <c r="E76" s="3"/>
      <c r="F76" s="3"/>
      <c r="G76" s="6"/>
    </row>
    <row r="77">
      <c r="A77" s="3"/>
      <c r="B77" s="3"/>
      <c r="C77" s="3"/>
      <c r="D77" s="3"/>
      <c r="E77" s="3"/>
      <c r="F77" s="3"/>
      <c r="G77" s="6"/>
    </row>
    <row r="78">
      <c r="A78" s="3"/>
      <c r="B78" s="3"/>
      <c r="C78" s="3"/>
      <c r="D78" s="3"/>
      <c r="E78" s="3"/>
      <c r="F78" s="3"/>
      <c r="G78" s="6"/>
    </row>
    <row r="79">
      <c r="A79" s="3"/>
      <c r="B79" s="3"/>
      <c r="C79" s="3"/>
      <c r="D79" s="3"/>
      <c r="E79" s="3"/>
      <c r="F79" s="3"/>
      <c r="G79" s="6"/>
    </row>
    <row r="80">
      <c r="A80" s="3"/>
      <c r="B80" s="3"/>
      <c r="C80" s="3"/>
      <c r="D80" s="3"/>
      <c r="E80" s="3"/>
      <c r="F80" s="3"/>
      <c r="G80" s="6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G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17" customWidth="1"/>
    <col min="2" max="2" width="18" customWidth="1"/>
    <col min="3" max="3" width="28" customWidth="1"/>
    <col min="4" max="4" width="55" customWidth="1"/>
    <col min="5" max="5" width="64" customWidth="1"/>
    <col min="6" max="7" width="14" customWidth="1"/>
  </cols>
  <sheetData>
    <row r="1">
      <c r="A1" s="12" t="s">
        <v>0</v>
      </c>
      <c r="B1" s="12" t="s">
        <v>230</v>
      </c>
      <c r="C1" s="12"/>
      <c r="D1" s="12"/>
      <c r="E1" s="12"/>
      <c r="F1" s="12"/>
      <c r="G1" s="12"/>
    </row>
    <row r="2">
      <c r="A2" s="12" t="s">
        <v>1</v>
      </c>
      <c r="B2" s="12" t="s">
        <v>42</v>
      </c>
      <c r="C2" s="12"/>
      <c r="D2" s="12"/>
      <c r="E2" s="12"/>
      <c r="F2" s="12"/>
      <c r="G2" s="12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</row>
    <row r="6">
      <c r="A6" s="1"/>
      <c r="B6" s="1"/>
      <c r="C6" s="1"/>
      <c r="D6" s="1"/>
      <c r="E6" s="1"/>
      <c r="G6" s="8"/>
    </row>
    <row r="7">
      <c r="A7" s="5" t="s">
        <v>231</v>
      </c>
      <c r="B7" s="5" t="s">
        <v>232</v>
      </c>
      <c r="C7" s="5" t="s">
        <v>233</v>
      </c>
      <c r="D7" s="5" t="s">
        <v>234</v>
      </c>
      <c r="E7" s="5" t="s">
        <v>235</v>
      </c>
      <c r="F7" s="5"/>
      <c r="G7" s="49"/>
    </row>
    <row r="8" ht="57">
      <c r="A8" s="3" t="s">
        <v>236</v>
      </c>
      <c r="B8" s="27">
        <v>46289</v>
      </c>
      <c r="C8" s="3" t="s">
        <v>237</v>
      </c>
      <c r="D8" s="32" t="s">
        <v>238</v>
      </c>
      <c r="E8" s="32" t="s">
        <v>239</v>
      </c>
      <c r="F8" s="3"/>
      <c r="G8" s="6"/>
    </row>
    <row r="9" ht="57">
      <c r="A9" s="3" t="s">
        <v>240</v>
      </c>
      <c r="B9" s="27">
        <v>46289</v>
      </c>
      <c r="C9" s="3" t="s">
        <v>237</v>
      </c>
      <c r="D9" s="32" t="s">
        <v>241</v>
      </c>
      <c r="E9" s="32" t="s">
        <v>242</v>
      </c>
      <c r="F9" s="3"/>
      <c r="G9" s="6"/>
    </row>
    <row r="10" ht="28.5">
      <c r="A10" s="3" t="s">
        <v>243</v>
      </c>
      <c r="B10" s="27">
        <v>45957</v>
      </c>
      <c r="C10" s="3" t="s">
        <v>244</v>
      </c>
      <c r="D10" s="32" t="s">
        <v>245</v>
      </c>
      <c r="E10" s="32" t="s">
        <v>246</v>
      </c>
      <c r="F10" s="3"/>
      <c r="G10" s="6"/>
    </row>
    <row r="11" ht="28.5">
      <c r="A11" s="3" t="s">
        <v>247</v>
      </c>
      <c r="B11" s="27">
        <v>46030</v>
      </c>
      <c r="C11" s="3" t="s">
        <v>248</v>
      </c>
      <c r="D11" s="32" t="s">
        <v>249</v>
      </c>
      <c r="E11" s="32" t="s">
        <v>250</v>
      </c>
      <c r="F11" s="3"/>
      <c r="G11" s="6"/>
    </row>
    <row r="12" ht="28.5">
      <c r="A12" s="3" t="s">
        <v>251</v>
      </c>
      <c r="B12" s="27">
        <v>46114</v>
      </c>
      <c r="C12" s="3" t="s">
        <v>252</v>
      </c>
      <c r="D12" s="32" t="s">
        <v>253</v>
      </c>
      <c r="E12" s="32" t="s">
        <v>254</v>
      </c>
      <c r="F12" s="3"/>
      <c r="G12" s="6"/>
    </row>
    <row r="13" ht="28.5">
      <c r="A13" s="3" t="s">
        <v>255</v>
      </c>
      <c r="B13" s="27">
        <v>46198</v>
      </c>
      <c r="C13" s="3" t="s">
        <v>256</v>
      </c>
      <c r="D13" s="32" t="s">
        <v>257</v>
      </c>
      <c r="E13" s="32" t="s">
        <v>258</v>
      </c>
      <c r="F13" s="3"/>
      <c r="G13" s="6"/>
    </row>
    <row r="14" ht="42.75">
      <c r="A14" s="3" t="s">
        <v>259</v>
      </c>
      <c r="B14" s="27">
        <v>45931</v>
      </c>
      <c r="C14" s="3" t="s">
        <v>260</v>
      </c>
      <c r="D14" s="32" t="s">
        <v>261</v>
      </c>
      <c r="E14" s="32" t="s">
        <v>262</v>
      </c>
      <c r="F14" s="3"/>
      <c r="G14" s="6"/>
    </row>
    <row r="15" ht="42.75">
      <c r="A15" s="3" t="s">
        <v>263</v>
      </c>
      <c r="B15" s="27">
        <v>46030</v>
      </c>
      <c r="C15" s="3" t="s">
        <v>264</v>
      </c>
      <c r="D15" s="32" t="s">
        <v>265</v>
      </c>
      <c r="E15" s="32" t="s">
        <v>266</v>
      </c>
      <c r="F15" s="3"/>
      <c r="G15" s="6"/>
    </row>
    <row r="16" ht="42.75">
      <c r="A16" s="3" t="s">
        <v>267</v>
      </c>
      <c r="B16" s="27">
        <v>46114</v>
      </c>
      <c r="C16" s="3" t="s">
        <v>268</v>
      </c>
      <c r="D16" s="32" t="s">
        <v>269</v>
      </c>
      <c r="E16" s="32" t="s">
        <v>270</v>
      </c>
      <c r="F16" s="3"/>
      <c r="G16" s="6"/>
    </row>
    <row r="17" ht="42.75">
      <c r="A17" s="3" t="s">
        <v>271</v>
      </c>
      <c r="B17" s="27">
        <v>46198</v>
      </c>
      <c r="C17" s="3" t="s">
        <v>272</v>
      </c>
      <c r="D17" s="32" t="s">
        <v>273</v>
      </c>
      <c r="E17" s="32" t="s">
        <v>274</v>
      </c>
      <c r="F17" s="3"/>
      <c r="G17" s="6"/>
    </row>
    <row r="18" ht="28.5">
      <c r="A18" s="3" t="s">
        <v>275</v>
      </c>
      <c r="B18" s="27">
        <v>46198</v>
      </c>
      <c r="C18" s="3" t="s">
        <v>276</v>
      </c>
      <c r="D18" s="32" t="s">
        <v>277</v>
      </c>
      <c r="E18" s="32" t="s">
        <v>278</v>
      </c>
      <c r="F18" s="3"/>
      <c r="G18" s="6"/>
    </row>
    <row r="19" ht="28.5">
      <c r="A19" s="3" t="s">
        <v>279</v>
      </c>
      <c r="B19" s="27">
        <v>46266</v>
      </c>
      <c r="C19" s="3" t="s">
        <v>280</v>
      </c>
      <c r="D19" s="32" t="s">
        <v>281</v>
      </c>
      <c r="E19" s="32" t="s">
        <v>282</v>
      </c>
      <c r="F19" s="3"/>
      <c r="G19" s="6"/>
    </row>
    <row r="20" ht="42.75">
      <c r="A20" s="3" t="s">
        <v>283</v>
      </c>
      <c r="B20" s="27">
        <v>46266</v>
      </c>
      <c r="C20" s="3" t="s">
        <v>284</v>
      </c>
      <c r="D20" s="32" t="s">
        <v>285</v>
      </c>
      <c r="E20" s="32" t="s">
        <v>286</v>
      </c>
      <c r="F20" s="3"/>
      <c r="G20" s="6"/>
    </row>
    <row r="21" ht="42.75">
      <c r="A21" s="3" t="s">
        <v>287</v>
      </c>
      <c r="B21" s="27">
        <v>46227</v>
      </c>
      <c r="C21" s="3" t="s">
        <v>288</v>
      </c>
      <c r="D21" s="32" t="s">
        <v>289</v>
      </c>
      <c r="E21" s="32" t="s">
        <v>290</v>
      </c>
      <c r="F21" s="3"/>
      <c r="G21" s="6"/>
    </row>
    <row r="22" ht="28.5">
      <c r="A22" s="3" t="s">
        <v>291</v>
      </c>
      <c r="B22" s="27">
        <v>46289</v>
      </c>
      <c r="C22" s="3" t="s">
        <v>292</v>
      </c>
      <c r="D22" s="32" t="s">
        <v>293</v>
      </c>
      <c r="E22" s="32" t="s">
        <v>294</v>
      </c>
      <c r="F22" s="3"/>
      <c r="G22" s="6"/>
    </row>
    <row r="23" ht="28.5">
      <c r="A23" s="3" t="s">
        <v>295</v>
      </c>
      <c r="B23" s="27">
        <v>46283</v>
      </c>
      <c r="C23" s="3" t="s">
        <v>296</v>
      </c>
      <c r="D23" s="32" t="s">
        <v>297</v>
      </c>
      <c r="E23" s="32" t="s">
        <v>298</v>
      </c>
      <c r="F23" s="3"/>
      <c r="G23" s="6"/>
    </row>
    <row r="24" ht="28.5">
      <c r="A24" s="3" t="s">
        <v>299</v>
      </c>
      <c r="B24" s="27">
        <v>46291</v>
      </c>
      <c r="C24" s="3" t="s">
        <v>300</v>
      </c>
      <c r="D24" s="32" t="s">
        <v>301</v>
      </c>
      <c r="E24" s="32" t="s">
        <v>302</v>
      </c>
      <c r="F24" s="3"/>
      <c r="G24" s="6"/>
    </row>
    <row r="25" ht="28.5">
      <c r="A25" s="3" t="s">
        <v>299</v>
      </c>
      <c r="B25" s="27">
        <v>46291</v>
      </c>
      <c r="C25" s="3" t="s">
        <v>300</v>
      </c>
      <c r="D25" s="32" t="s">
        <v>301</v>
      </c>
      <c r="E25" s="32" t="s">
        <v>303</v>
      </c>
      <c r="F25" s="3"/>
      <c r="G25" s="6"/>
    </row>
    <row r="26" ht="28.5">
      <c r="A26" s="3" t="s">
        <v>304</v>
      </c>
      <c r="B26" s="27">
        <v>46291</v>
      </c>
      <c r="C26" s="3" t="s">
        <v>305</v>
      </c>
      <c r="D26" s="32" t="s">
        <v>306</v>
      </c>
      <c r="E26" s="32" t="s">
        <v>307</v>
      </c>
      <c r="F26" s="3"/>
      <c r="G26" s="6"/>
    </row>
    <row r="27">
      <c r="A27" s="3"/>
      <c r="B27" s="3"/>
      <c r="C27" s="3"/>
      <c r="D27" s="3"/>
      <c r="E27" s="3"/>
      <c r="F27" s="3"/>
      <c r="G27" s="6"/>
    </row>
    <row r="28">
      <c r="A28" s="3"/>
      <c r="B28" s="3"/>
      <c r="C28" s="3"/>
      <c r="D28" s="3"/>
      <c r="E28" s="3"/>
      <c r="F28" s="3"/>
      <c r="G28" s="6"/>
    </row>
    <row r="29">
      <c r="A29" s="3"/>
      <c r="B29" s="3"/>
      <c r="C29" s="3"/>
      <c r="D29" s="3"/>
      <c r="E29" s="3"/>
      <c r="F29" s="3"/>
      <c r="G29" s="6"/>
    </row>
    <row r="30">
      <c r="A30" s="3"/>
      <c r="B30" s="3"/>
      <c r="C30" s="3"/>
      <c r="D30" s="3"/>
      <c r="E30" s="3"/>
      <c r="F30" s="3"/>
      <c r="G30" s="6"/>
    </row>
    <row r="31">
      <c r="A31" s="3"/>
      <c r="B31" s="3"/>
      <c r="C31" s="3"/>
      <c r="D31" s="3"/>
      <c r="E31" s="3"/>
      <c r="F31" s="3"/>
      <c r="G31" s="6"/>
    </row>
    <row r="32">
      <c r="A32" s="3"/>
      <c r="B32" s="3"/>
      <c r="C32" s="3"/>
      <c r="D32" s="3"/>
      <c r="E32" s="3"/>
      <c r="F32" s="3"/>
      <c r="G32" s="6"/>
    </row>
    <row r="33">
      <c r="A33" s="3"/>
      <c r="B33" s="3"/>
      <c r="C33" s="3"/>
      <c r="D33" s="3"/>
      <c r="E33" s="3"/>
      <c r="F33" s="3"/>
      <c r="G33" s="6"/>
    </row>
    <row r="34">
      <c r="A34" s="3"/>
      <c r="B34" s="3"/>
      <c r="C34" s="3"/>
      <c r="D34" s="3"/>
      <c r="E34" s="3"/>
      <c r="F34" s="3"/>
      <c r="G34" s="6"/>
    </row>
    <row r="35">
      <c r="A35" s="3"/>
      <c r="B35" s="3"/>
      <c r="C35" s="3"/>
      <c r="D35" s="3"/>
      <c r="E35" s="3"/>
      <c r="F35" s="3"/>
      <c r="G35" s="6"/>
    </row>
    <row r="36">
      <c r="A36" s="3"/>
      <c r="B36" s="3"/>
      <c r="C36" s="3"/>
      <c r="D36" s="3"/>
      <c r="E36" s="3"/>
      <c r="F36" s="3"/>
      <c r="G36" s="6"/>
    </row>
    <row r="37">
      <c r="A37" s="3"/>
      <c r="B37" s="3"/>
      <c r="C37" s="3"/>
      <c r="D37" s="3"/>
      <c r="E37" s="3"/>
      <c r="F37" s="3"/>
      <c r="G37" s="6"/>
    </row>
    <row r="38">
      <c r="A38" s="3"/>
      <c r="B38" s="3"/>
      <c r="C38" s="3"/>
      <c r="D38" s="3"/>
      <c r="E38" s="3"/>
      <c r="F38" s="3"/>
      <c r="G38" s="6"/>
    </row>
    <row r="39">
      <c r="A39" s="3"/>
      <c r="B39" s="3"/>
      <c r="C39" s="3"/>
      <c r="D39" s="3"/>
      <c r="E39" s="3"/>
      <c r="F39" s="3"/>
      <c r="G39" s="6"/>
    </row>
    <row r="40">
      <c r="A40" s="3"/>
      <c r="B40" s="3"/>
      <c r="C40" s="3"/>
      <c r="D40" s="3"/>
      <c r="E40" s="3"/>
      <c r="F40" s="3"/>
      <c r="G40" s="6"/>
    </row>
    <row r="41">
      <c r="A41" s="3"/>
      <c r="B41" s="3"/>
      <c r="C41" s="3"/>
      <c r="D41" s="3"/>
      <c r="E41" s="3"/>
      <c r="F41" s="3"/>
      <c r="G41" s="6"/>
    </row>
    <row r="42">
      <c r="A42" s="3"/>
      <c r="B42" s="3"/>
      <c r="C42" s="3"/>
      <c r="D42" s="3"/>
      <c r="E42" s="3"/>
      <c r="F42" s="3"/>
      <c r="G42" s="6"/>
    </row>
    <row r="43">
      <c r="A43" s="3"/>
      <c r="B43" s="3"/>
      <c r="C43" s="3"/>
      <c r="D43" s="3"/>
      <c r="E43" s="3"/>
      <c r="F43" s="3"/>
      <c r="G43" s="6"/>
    </row>
    <row r="44">
      <c r="A44" s="3"/>
      <c r="B44" s="3"/>
      <c r="C44" s="3"/>
      <c r="D44" s="3"/>
      <c r="E44" s="3"/>
      <c r="F44" s="3"/>
      <c r="G44" s="6"/>
    </row>
    <row r="45">
      <c r="A45" s="3"/>
      <c r="B45" s="3"/>
      <c r="C45" s="3"/>
      <c r="D45" s="3"/>
      <c r="E45" s="3"/>
      <c r="F45" s="3"/>
      <c r="G45" s="6"/>
    </row>
    <row r="46">
      <c r="A46" s="3"/>
      <c r="B46" s="3"/>
      <c r="C46" s="3"/>
      <c r="D46" s="3"/>
      <c r="E46" s="3"/>
      <c r="F46" s="3"/>
      <c r="G46" s="6"/>
    </row>
    <row r="47">
      <c r="A47" s="3"/>
      <c r="B47" s="3"/>
      <c r="C47" s="3"/>
      <c r="D47" s="3"/>
      <c r="E47" s="3"/>
      <c r="F47" s="3"/>
      <c r="G47" s="6"/>
    </row>
    <row r="48">
      <c r="A48" s="3"/>
      <c r="B48" s="3"/>
      <c r="C48" s="3"/>
      <c r="D48" s="3"/>
      <c r="E48" s="3"/>
      <c r="F48" s="3"/>
      <c r="G48" s="6"/>
    </row>
    <row r="49">
      <c r="A49" s="3"/>
      <c r="B49" s="3"/>
      <c r="C49" s="3"/>
      <c r="D49" s="3"/>
      <c r="E49" s="3"/>
      <c r="F49" s="3"/>
      <c r="G49" s="6"/>
    </row>
    <row r="50">
      <c r="A50" s="3"/>
      <c r="B50" s="3"/>
      <c r="C50" s="3"/>
      <c r="D50" s="3"/>
      <c r="E50" s="3"/>
      <c r="F50" s="3"/>
      <c r="G50" s="6"/>
    </row>
    <row r="51">
      <c r="A51" s="3"/>
      <c r="B51" s="3"/>
      <c r="C51" s="3"/>
      <c r="D51" s="3"/>
      <c r="E51" s="3"/>
      <c r="F51" s="3"/>
      <c r="G51" s="6"/>
    </row>
    <row r="52">
      <c r="A52" s="3"/>
      <c r="B52" s="3"/>
      <c r="C52" s="3"/>
      <c r="D52" s="3"/>
      <c r="E52" s="3"/>
      <c r="F52" s="3"/>
      <c r="G52" s="6"/>
    </row>
    <row r="53">
      <c r="A53" s="3"/>
      <c r="B53" s="3"/>
      <c r="C53" s="3"/>
      <c r="D53" s="3"/>
      <c r="E53" s="3"/>
      <c r="F53" s="3"/>
      <c r="G53" s="6"/>
    </row>
    <row r="54">
      <c r="A54" s="3"/>
      <c r="B54" s="3"/>
      <c r="C54" s="3"/>
      <c r="D54" s="3"/>
      <c r="E54" s="3"/>
      <c r="F54" s="3"/>
      <c r="G54" s="6"/>
    </row>
    <row r="55">
      <c r="A55" s="3"/>
      <c r="B55" s="3"/>
      <c r="C55" s="3"/>
      <c r="D55" s="3"/>
      <c r="E55" s="3"/>
      <c r="F55" s="3"/>
      <c r="G55" s="6"/>
    </row>
    <row r="56">
      <c r="A56" s="3"/>
      <c r="B56" s="3"/>
      <c r="C56" s="3"/>
      <c r="D56" s="3"/>
      <c r="E56" s="3"/>
      <c r="F56" s="3"/>
      <c r="G56" s="6"/>
    </row>
    <row r="57">
      <c r="A57" s="3"/>
      <c r="B57" s="3"/>
      <c r="C57" s="3"/>
      <c r="D57" s="3"/>
      <c r="E57" s="3"/>
      <c r="F57" s="3"/>
      <c r="G57" s="6"/>
    </row>
    <row r="58">
      <c r="A58" s="3"/>
      <c r="B58" s="3"/>
      <c r="C58" s="3"/>
      <c r="D58" s="3"/>
      <c r="E58" s="3"/>
      <c r="F58" s="3"/>
      <c r="G58" s="6"/>
    </row>
    <row r="59">
      <c r="A59" s="3"/>
      <c r="B59" s="3"/>
      <c r="C59" s="3"/>
      <c r="D59" s="3"/>
      <c r="E59" s="3"/>
      <c r="F59" s="3"/>
      <c r="G59" s="6"/>
    </row>
    <row r="60">
      <c r="A60" s="3"/>
      <c r="B60" s="3"/>
      <c r="C60" s="3"/>
      <c r="D60" s="3"/>
      <c r="E60" s="3"/>
      <c r="F60" s="3"/>
      <c r="G60" s="6"/>
    </row>
    <row r="61">
      <c r="A61" s="3"/>
      <c r="B61" s="3"/>
      <c r="C61" s="3"/>
      <c r="D61" s="3"/>
      <c r="E61" s="3"/>
      <c r="F61" s="3"/>
      <c r="G61" s="6"/>
    </row>
    <row r="62">
      <c r="A62" s="3"/>
      <c r="B62" s="3"/>
      <c r="C62" s="3"/>
      <c r="D62" s="3"/>
      <c r="E62" s="3"/>
      <c r="F62" s="3"/>
      <c r="G62" s="6"/>
    </row>
    <row r="63">
      <c r="A63" s="3"/>
      <c r="B63" s="3"/>
      <c r="C63" s="3"/>
      <c r="D63" s="3"/>
      <c r="E63" s="3"/>
      <c r="F63" s="3"/>
      <c r="G63" s="6"/>
    </row>
    <row r="64">
      <c r="A64" s="3"/>
      <c r="B64" s="3"/>
      <c r="C64" s="3"/>
      <c r="D64" s="3"/>
      <c r="E64" s="3"/>
      <c r="F64" s="3"/>
      <c r="G64" s="6"/>
    </row>
    <row r="65">
      <c r="A65" s="3"/>
      <c r="B65" s="3"/>
      <c r="C65" s="3"/>
      <c r="D65" s="3"/>
      <c r="E65" s="3"/>
      <c r="F65" s="3"/>
      <c r="G65" s="6"/>
    </row>
    <row r="66">
      <c r="A66" s="3"/>
      <c r="B66" s="3"/>
      <c r="C66" s="3"/>
      <c r="D66" s="3"/>
      <c r="E66" s="3"/>
      <c r="F66" s="3"/>
      <c r="G66" s="6"/>
    </row>
    <row r="67">
      <c r="A67" s="3"/>
      <c r="B67" s="3"/>
      <c r="C67" s="3"/>
      <c r="D67" s="3"/>
      <c r="E67" s="3"/>
      <c r="F67" s="3"/>
      <c r="G67" s="6"/>
    </row>
    <row r="68">
      <c r="A68" s="3"/>
      <c r="B68" s="3"/>
      <c r="C68" s="3"/>
      <c r="D68" s="3"/>
      <c r="E68" s="3"/>
      <c r="F68" s="3"/>
      <c r="G68" s="6"/>
    </row>
    <row r="69">
      <c r="A69" s="3"/>
      <c r="B69" s="3"/>
      <c r="C69" s="3"/>
      <c r="D69" s="3"/>
      <c r="E69" s="3"/>
      <c r="F69" s="3"/>
      <c r="G69" s="6"/>
    </row>
    <row r="70">
      <c r="A70" s="3"/>
      <c r="B70" s="3"/>
      <c r="C70" s="3"/>
      <c r="D70" s="3"/>
      <c r="E70" s="3"/>
      <c r="F70" s="3"/>
      <c r="G70" s="6"/>
    </row>
    <row r="71">
      <c r="A71" s="3"/>
      <c r="B71" s="3"/>
      <c r="C71" s="3"/>
      <c r="D71" s="3"/>
      <c r="E71" s="3"/>
      <c r="F71" s="3"/>
      <c r="G71" s="6"/>
    </row>
    <row r="72">
      <c r="A72" s="3"/>
      <c r="B72" s="3"/>
      <c r="C72" s="3"/>
      <c r="D72" s="3"/>
      <c r="E72" s="3"/>
      <c r="F72" s="3"/>
      <c r="G72" s="6"/>
    </row>
    <row r="73">
      <c r="A73" s="3"/>
      <c r="B73" s="3"/>
      <c r="C73" s="3"/>
      <c r="D73" s="3"/>
      <c r="E73" s="3"/>
      <c r="F73" s="3"/>
      <c r="G73" s="6"/>
    </row>
    <row r="74">
      <c r="A74" s="3"/>
      <c r="B74" s="3"/>
      <c r="C74" s="3"/>
      <c r="D74" s="3"/>
      <c r="E74" s="3"/>
      <c r="F74" s="3"/>
      <c r="G74" s="6"/>
    </row>
    <row r="75">
      <c r="A75" s="3"/>
      <c r="B75" s="3"/>
      <c r="C75" s="3"/>
      <c r="D75" s="3"/>
      <c r="E75" s="3"/>
      <c r="F75" s="3"/>
      <c r="G75" s="6"/>
    </row>
    <row r="76">
      <c r="A76" s="3"/>
      <c r="B76" s="3"/>
      <c r="C76" s="3"/>
      <c r="D76" s="3"/>
      <c r="E76" s="3"/>
      <c r="F76" s="3"/>
      <c r="G76" s="6"/>
    </row>
    <row r="77">
      <c r="A77" s="3"/>
      <c r="B77" s="3"/>
      <c r="C77" s="3"/>
      <c r="D77" s="3"/>
      <c r="E77" s="3"/>
      <c r="F77" s="3"/>
      <c r="G77" s="6"/>
    </row>
    <row r="78">
      <c r="A78" s="3"/>
      <c r="B78" s="3"/>
      <c r="C78" s="3"/>
      <c r="D78" s="3"/>
      <c r="E78" s="3"/>
      <c r="F78" s="3"/>
      <c r="G78" s="6"/>
    </row>
    <row r="79">
      <c r="A79" s="3"/>
      <c r="B79" s="3"/>
      <c r="C79" s="3"/>
      <c r="D79" s="3"/>
      <c r="E79" s="3"/>
      <c r="F79" s="3"/>
      <c r="G79" s="6"/>
    </row>
    <row r="80">
      <c r="A80" s="3"/>
      <c r="B80" s="3"/>
      <c r="C80" s="3"/>
      <c r="D80" s="3"/>
      <c r="E80" s="3"/>
      <c r="F80" s="3"/>
      <c r="G80" s="6"/>
    </row>
    <row r="81">
      <c r="G81" s="8"/>
    </row>
    <row r="82">
      <c r="G82" s="8"/>
    </row>
    <row r="83">
      <c r="G83" s="8"/>
    </row>
    <row r="84">
      <c r="G84" s="8"/>
    </row>
    <row r="85">
      <c r="G85" s="8"/>
    </row>
    <row r="86">
      <c r="G86" s="8"/>
    </row>
    <row r="87">
      <c r="G87" s="8"/>
    </row>
    <row r="88">
      <c r="G88" s="8"/>
    </row>
    <row r="89">
      <c r="G89" s="8"/>
    </row>
    <row r="90">
      <c r="G90" s="8"/>
    </row>
    <row r="91">
      <c r="G91" s="8"/>
    </row>
    <row r="92">
      <c r="G92" s="8"/>
    </row>
    <row r="93">
      <c r="G93" s="8"/>
    </row>
    <row r="94">
      <c r="G94" s="8"/>
    </row>
    <row r="95">
      <c r="G95" s="8"/>
    </row>
    <row r="96">
      <c r="G96" s="8"/>
    </row>
    <row r="97">
      <c r="G97" s="8"/>
    </row>
    <row r="98">
      <c r="G98" s="8"/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O110"/>
  <sheetViews>
    <sheetView showGridLines="0" workbookViewId="0">
      <pane xSplit="1" ySplit="5" topLeftCell="B6" activePane="bottomRight" state="frozen"/>
    </sheetView>
  </sheetViews>
  <sheetFormatPr defaultColWidth="8.42578125" defaultRowHeight="15"/>
  <cols>
    <col min="1" max="1" width="39" customWidth="1"/>
    <col min="2" max="2" width="20" customWidth="1"/>
    <col min="3" max="5" width="19" customWidth="1"/>
    <col min="6" max="8" width="20" customWidth="1"/>
    <col min="10" max="10" width="35" customWidth="1"/>
    <col min="11" max="15" width="14" customWidth="1"/>
  </cols>
  <sheetData>
    <row r="1">
      <c r="A1" s="12" t="s">
        <v>0</v>
      </c>
      <c r="B1" s="12" t="s">
        <v>308</v>
      </c>
      <c r="C1" s="12"/>
      <c r="D1" s="12"/>
      <c r="E1" s="12"/>
      <c r="F1" s="12"/>
      <c r="G1" s="12"/>
      <c r="H1" s="1"/>
      <c r="I1" s="1"/>
      <c r="J1" s="1"/>
      <c r="K1" s="1"/>
    </row>
    <row r="2">
      <c r="A2" s="12" t="s">
        <v>1</v>
      </c>
      <c r="B2" s="12" t="s">
        <v>42</v>
      </c>
      <c r="C2" s="12"/>
      <c r="D2" s="12"/>
      <c r="E2" s="12"/>
      <c r="F2" s="12"/>
      <c r="G2" s="12"/>
      <c r="H2" s="1"/>
      <c r="I2" s="1"/>
      <c r="J2" s="1"/>
      <c r="K2" s="1"/>
    </row>
    <row r="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0" t="s">
        <v>9</v>
      </c>
      <c r="H3" s="1"/>
      <c r="I3" s="1"/>
      <c r="J3" s="1"/>
      <c r="K3" s="1"/>
    </row>
    <row r="4">
      <c r="A4" s="7" t="s">
        <v>10</v>
      </c>
      <c r="B4" s="18">
        <v>45900</v>
      </c>
      <c r="C4" s="18">
        <v>45900</v>
      </c>
      <c r="D4" s="18">
        <v>45991</v>
      </c>
      <c r="E4" s="18">
        <v>46081</v>
      </c>
      <c r="F4" s="18">
        <v>46173</v>
      </c>
      <c r="G4" s="14">
        <v>46265</v>
      </c>
      <c r="H4" s="1"/>
      <c r="I4" s="1"/>
      <c r="J4" s="1"/>
      <c r="K4" s="1"/>
    </row>
    <row r="5">
      <c r="A5" s="7" t="s">
        <v>11</v>
      </c>
      <c r="B5" s="7">
        <v>365</v>
      </c>
      <c r="C5" s="7">
        <v>92</v>
      </c>
      <c r="D5" s="7">
        <v>91</v>
      </c>
      <c r="E5" s="7">
        <v>90</v>
      </c>
      <c r="F5" s="7">
        <v>92</v>
      </c>
      <c r="G5" s="20">
        <v>92</v>
      </c>
      <c r="H5" s="1"/>
      <c r="I5" s="1"/>
      <c r="J5" s="1"/>
      <c r="K5" s="1"/>
    </row>
    <row r="6">
      <c r="A6" s="1"/>
      <c r="B6" s="1"/>
      <c r="C6" s="1"/>
      <c r="D6" s="1"/>
      <c r="E6" s="1"/>
      <c r="F6" s="1"/>
      <c r="G6" s="23"/>
      <c r="H6" s="1"/>
      <c r="I6" s="1"/>
      <c r="J6" s="1"/>
      <c r="K6" s="1"/>
    </row>
    <row r="7">
      <c r="A7" s="5" t="s">
        <v>309</v>
      </c>
      <c r="B7" s="5"/>
      <c r="C7" s="5"/>
      <c r="D7" s="5"/>
      <c r="E7" s="5"/>
      <c r="F7" s="5"/>
      <c r="G7" s="49"/>
      <c r="H7" s="3"/>
      <c r="I7" s="3"/>
      <c r="J7" s="3"/>
      <c r="K7" s="3"/>
    </row>
    <row r="8">
      <c r="A8" s="5" t="s">
        <v>310</v>
      </c>
      <c r="B8" s="5" t="s">
        <v>311</v>
      </c>
      <c r="C8" s="5" t="s">
        <v>312</v>
      </c>
      <c r="D8" s="5" t="s">
        <v>313</v>
      </c>
      <c r="E8" s="5" t="s">
        <v>314</v>
      </c>
      <c r="F8" s="5" t="s">
        <v>315</v>
      </c>
      <c r="G8" s="49" t="s">
        <v>316</v>
      </c>
      <c r="H8" s="3" t="s">
        <v>317</v>
      </c>
      <c r="I8" s="3"/>
      <c r="J8" s="3"/>
      <c r="K8" s="3"/>
    </row>
    <row r="9">
      <c r="A9" s="42">
        <v>45716</v>
      </c>
      <c r="B9" s="41">
        <v>3.7</v>
      </c>
      <c r="C9" s="41">
        <v>3.73</v>
      </c>
      <c r="D9" s="41">
        <v>3.19</v>
      </c>
      <c r="E9" s="41">
        <v>2.45</v>
      </c>
      <c r="F9" s="41">
        <v>1028.44</v>
      </c>
      <c r="G9" s="43">
        <v>1006.3</v>
      </c>
      <c r="H9" s="27">
        <v>45750</v>
      </c>
      <c r="I9" s="3"/>
      <c r="J9" s="3"/>
      <c r="K9" s="3"/>
    </row>
    <row r="10">
      <c r="A10" s="42">
        <v>45808</v>
      </c>
      <c r="B10" s="41">
        <v>4.44</v>
      </c>
      <c r="C10" s="41">
        <v>5.12</v>
      </c>
      <c r="D10" s="41">
        <v>3.64</v>
      </c>
      <c r="E10" s="41">
        <v>3.12</v>
      </c>
      <c r="F10" s="41">
        <v>1148.02</v>
      </c>
      <c r="G10" s="43">
        <v>1178.6</v>
      </c>
      <c r="H10" s="27">
        <v>45834</v>
      </c>
      <c r="I10" s="3"/>
      <c r="J10" s="3"/>
      <c r="K10" s="3"/>
    </row>
    <row r="11">
      <c r="A11" s="42">
        <v>45900</v>
      </c>
      <c r="B11" s="41">
        <v>4.84</v>
      </c>
      <c r="C11" s="41">
        <v>5.2</v>
      </c>
      <c r="D11" s="41">
        <v>3.85</v>
      </c>
      <c r="E11" s="41">
        <v>3.61</v>
      </c>
      <c r="F11" s="41">
        <v>1229.43</v>
      </c>
      <c r="G11" s="43">
        <v>1209.1</v>
      </c>
      <c r="H11" s="27">
        <v>45931</v>
      </c>
      <c r="I11" s="3"/>
      <c r="J11" s="3"/>
      <c r="K11" s="3"/>
    </row>
    <row r="12">
      <c r="A12" s="42">
        <v>45991</v>
      </c>
      <c r="B12" s="41">
        <v>4.59</v>
      </c>
      <c r="C12" s="41">
        <v>4.69</v>
      </c>
      <c r="D12" s="41">
        <v>3.69</v>
      </c>
      <c r="E12" s="41">
        <v>3.82</v>
      </c>
      <c r="F12" s="41">
        <v>1144.39</v>
      </c>
      <c r="G12" s="43">
        <v>1143.7</v>
      </c>
      <c r="H12" s="27">
        <v>46030</v>
      </c>
      <c r="I12" s="3"/>
      <c r="J12" s="3"/>
      <c r="K12" s="3"/>
    </row>
    <row r="13">
      <c r="A13" s="42">
        <v>46081</v>
      </c>
      <c r="B13" s="41">
        <v>4</v>
      </c>
      <c r="C13" s="41">
        <v>4.14</v>
      </c>
      <c r="D13" s="41">
        <v>3.17</v>
      </c>
      <c r="E13" s="41">
        <v>3.09</v>
      </c>
      <c r="F13" s="41">
        <v>1080.76</v>
      </c>
      <c r="G13" s="43">
        <v>1055.7</v>
      </c>
      <c r="H13" s="27">
        <v>46114</v>
      </c>
      <c r="I13" s="3"/>
      <c r="J13" s="3"/>
      <c r="K13" s="3"/>
    </row>
    <row r="14">
      <c r="A14" s="42">
        <v>46173</v>
      </c>
      <c r="B14" s="41">
        <v>5.19</v>
      </c>
      <c r="C14" s="41">
        <v>5.31</v>
      </c>
      <c r="D14" s="41">
        <v>4.22</v>
      </c>
      <c r="E14" s="41">
        <v>4.56</v>
      </c>
      <c r="F14" s="41">
        <v>1177.37</v>
      </c>
      <c r="G14" s="43">
        <v>1198</v>
      </c>
      <c r="H14" s="27">
        <v>46198</v>
      </c>
      <c r="I14" s="3"/>
      <c r="J14" s="3"/>
      <c r="K14" s="3"/>
    </row>
    <row r="15">
      <c r="A15" s="3"/>
      <c r="B15" s="3"/>
      <c r="C15" s="3"/>
      <c r="D15" s="3"/>
      <c r="E15" s="3"/>
      <c r="F15" s="3"/>
      <c r="G15" s="6"/>
      <c r="H15" s="3"/>
      <c r="I15" s="3"/>
      <c r="J15" s="3"/>
      <c r="K15" s="3"/>
    </row>
    <row r="16">
      <c r="A16" s="3" t="s">
        <v>318</v>
      </c>
      <c r="B16" s="3" t="s">
        <v>319</v>
      </c>
      <c r="C16" s="3"/>
      <c r="D16" s="3"/>
      <c r="E16" s="3"/>
      <c r="F16" s="3"/>
      <c r="G16" s="6"/>
      <c r="H16" s="3"/>
      <c r="I16" s="3"/>
      <c r="J16" s="3"/>
      <c r="K16" s="3"/>
    </row>
    <row r="17">
      <c r="A17" s="3" t="s">
        <v>320</v>
      </c>
      <c r="B17" s="3" t="s">
        <v>321</v>
      </c>
      <c r="C17" s="3"/>
      <c r="D17" s="3"/>
      <c r="E17" s="3"/>
      <c r="F17" s="3"/>
      <c r="G17" s="6"/>
      <c r="H17" s="3"/>
      <c r="I17" s="3"/>
      <c r="J17" s="3"/>
      <c r="K17" s="3"/>
    </row>
    <row r="18">
      <c r="A18" s="3"/>
      <c r="B18" s="3"/>
      <c r="C18" s="3"/>
      <c r="D18" s="3"/>
      <c r="E18" s="3"/>
      <c r="F18" s="3"/>
      <c r="G18" s="6"/>
      <c r="H18" s="3"/>
      <c r="I18" s="3"/>
      <c r="J18" s="3"/>
      <c r="K18" s="3"/>
    </row>
    <row r="19">
      <c r="A19" s="5" t="s">
        <v>322</v>
      </c>
      <c r="B19" s="5" t="s">
        <v>323</v>
      </c>
      <c r="C19" s="5"/>
      <c r="D19" s="5"/>
      <c r="E19" s="5"/>
      <c r="F19" s="5"/>
      <c r="G19" s="49"/>
      <c r="H19" s="3"/>
      <c r="I19" s="3"/>
      <c r="J19" s="3"/>
      <c r="K19" s="3"/>
    </row>
    <row r="20">
      <c r="A20" s="5" t="s">
        <v>324</v>
      </c>
      <c r="B20" s="5" t="s">
        <v>325</v>
      </c>
      <c r="C20" s="5"/>
      <c r="D20" s="5"/>
      <c r="E20" s="5"/>
      <c r="F20" s="5"/>
      <c r="G20" s="49"/>
      <c r="H20" s="3"/>
      <c r="I20" s="3"/>
      <c r="J20" s="3"/>
      <c r="K20" s="3"/>
    </row>
    <row r="21">
      <c r="A21" s="3" t="s">
        <v>326</v>
      </c>
      <c r="B21" s="3" t="s">
        <v>327</v>
      </c>
      <c r="C21" s="3"/>
      <c r="D21" s="3"/>
      <c r="E21" s="3"/>
      <c r="F21" s="3"/>
      <c r="G21" s="6"/>
      <c r="H21" s="3"/>
      <c r="I21" s="3"/>
      <c r="J21" s="3"/>
      <c r="K21" s="3"/>
    </row>
    <row r="22">
      <c r="A22" s="3" t="s">
        <v>328</v>
      </c>
      <c r="B22" s="3" t="s">
        <v>0</v>
      </c>
      <c r="C22" s="3"/>
      <c r="D22" s="3"/>
      <c r="E22" s="3"/>
      <c r="F22" s="3"/>
      <c r="G22" s="6"/>
      <c r="H22" s="3"/>
      <c r="I22" s="3"/>
      <c r="J22" s="3"/>
      <c r="K22" s="3"/>
    </row>
    <row r="23">
      <c r="A23" s="3" t="s">
        <v>329</v>
      </c>
      <c r="B23" s="3" t="s">
        <v>330</v>
      </c>
      <c r="C23" s="3"/>
      <c r="D23" s="3"/>
      <c r="E23" s="3"/>
      <c r="F23" s="3"/>
      <c r="G23" s="6"/>
      <c r="H23" s="3"/>
      <c r="I23" s="3"/>
      <c r="J23" s="3"/>
      <c r="K23" s="3"/>
    </row>
    <row r="24">
      <c r="A24" s="3" t="s">
        <v>331</v>
      </c>
      <c r="B24" s="41">
        <v>1413208</v>
      </c>
      <c r="C24" s="3"/>
      <c r="D24" s="3"/>
      <c r="E24" s="3"/>
      <c r="F24" s="3"/>
      <c r="G24" s="6"/>
      <c r="H24" s="3"/>
      <c r="I24" s="3"/>
      <c r="J24" s="3"/>
      <c r="K24" s="3"/>
    </row>
    <row r="25">
      <c r="A25" s="3" t="s">
        <v>332</v>
      </c>
      <c r="B25" s="41">
        <v>8</v>
      </c>
      <c r="C25" s="3"/>
      <c r="D25" s="3"/>
      <c r="E25" s="3"/>
      <c r="F25" s="3"/>
      <c r="G25" s="6"/>
      <c r="H25" s="3"/>
      <c r="I25" s="3"/>
      <c r="J25" s="3"/>
      <c r="K25" s="3"/>
    </row>
    <row r="26">
      <c r="A26" s="3" t="s">
        <v>333</v>
      </c>
      <c r="B26" s="3" t="s">
        <v>334</v>
      </c>
      <c r="C26" s="3"/>
      <c r="D26" s="3"/>
      <c r="E26" s="3"/>
      <c r="F26" s="3"/>
      <c r="G26" s="6"/>
      <c r="H26" s="3"/>
      <c r="I26" s="3"/>
      <c r="J26" s="3"/>
      <c r="K26" s="3"/>
    </row>
    <row r="27">
      <c r="A27" s="3" t="s">
        <v>335</v>
      </c>
      <c r="B27" s="3" t="s">
        <v>336</v>
      </c>
      <c r="C27" s="3"/>
      <c r="D27" s="3"/>
      <c r="E27" s="3"/>
      <c r="F27" s="3"/>
      <c r="G27" s="6"/>
      <c r="H27" s="3"/>
      <c r="I27" s="3"/>
      <c r="J27" s="3"/>
      <c r="K27" s="3"/>
    </row>
    <row r="28">
      <c r="A28" s="3" t="s">
        <v>310</v>
      </c>
      <c r="B28" s="27">
        <v>46265</v>
      </c>
      <c r="C28" s="3"/>
      <c r="D28" s="3"/>
      <c r="E28" s="3"/>
      <c r="F28" s="3"/>
      <c r="G28" s="6"/>
      <c r="H28" s="3"/>
      <c r="I28" s="3"/>
      <c r="J28" s="3"/>
      <c r="K28" s="3"/>
    </row>
    <row r="29">
      <c r="A29" s="3" t="s">
        <v>337</v>
      </c>
      <c r="B29" s="27">
        <v>46296</v>
      </c>
      <c r="C29" s="3"/>
      <c r="D29" s="3"/>
      <c r="E29" s="3"/>
      <c r="F29" s="3"/>
      <c r="G29" s="6"/>
      <c r="H29" s="3"/>
      <c r="I29" s="3"/>
      <c r="J29" s="3"/>
      <c r="K29" s="3"/>
    </row>
    <row r="30">
      <c r="A30" s="3" t="s">
        <v>338</v>
      </c>
      <c r="B30" s="52">
        <v>5.66</v>
      </c>
      <c r="C30" s="3"/>
      <c r="D30" s="3"/>
      <c r="E30" s="3"/>
      <c r="F30" s="3"/>
      <c r="G30" s="6"/>
      <c r="H30" s="3"/>
      <c r="I30" s="3"/>
      <c r="J30" s="3"/>
      <c r="K30" s="3"/>
    </row>
    <row r="31">
      <c r="A31" s="3" t="s">
        <v>339</v>
      </c>
      <c r="B31" s="41">
        <v>5.69</v>
      </c>
      <c r="C31" s="3"/>
      <c r="D31" s="3"/>
      <c r="E31" s="3"/>
      <c r="F31" s="3"/>
      <c r="G31" s="6"/>
      <c r="H31" s="3"/>
      <c r="I31" s="3"/>
      <c r="J31" s="3"/>
      <c r="K31" s="3"/>
    </row>
    <row r="32">
      <c r="A32" s="3" t="s">
        <v>340</v>
      </c>
      <c r="B32" s="41">
        <v>5.92</v>
      </c>
      <c r="C32" s="3"/>
      <c r="D32" s="3"/>
      <c r="E32" s="3"/>
      <c r="F32" s="3"/>
      <c r="G32" s="6"/>
      <c r="H32" s="3"/>
      <c r="I32" s="3"/>
      <c r="J32" s="3"/>
      <c r="K32" s="3"/>
    </row>
    <row r="33">
      <c r="A33" s="3" t="s">
        <v>341</v>
      </c>
      <c r="B33" s="41">
        <v>5.39</v>
      </c>
      <c r="C33" s="3"/>
      <c r="D33" s="3"/>
      <c r="E33" s="3"/>
      <c r="F33" s="3"/>
      <c r="G33" s="6"/>
      <c r="H33" s="3"/>
      <c r="I33" s="3"/>
      <c r="J33" s="3"/>
      <c r="K33" s="3"/>
    </row>
    <row r="34">
      <c r="A34" s="3" t="s">
        <v>342</v>
      </c>
      <c r="B34" s="41">
        <v>0.17</v>
      </c>
      <c r="C34" s="3"/>
      <c r="D34" s="3"/>
      <c r="E34" s="3"/>
      <c r="F34" s="3"/>
      <c r="G34" s="6"/>
      <c r="H34" s="3"/>
      <c r="I34" s="3"/>
      <c r="J34" s="3"/>
      <c r="K34" s="3"/>
    </row>
    <row r="35">
      <c r="A35" s="3" t="s">
        <v>343</v>
      </c>
      <c r="B35" s="41">
        <v>7</v>
      </c>
      <c r="C35" s="3"/>
      <c r="D35" s="3"/>
      <c r="E35" s="3"/>
      <c r="F35" s="3"/>
      <c r="G35" s="6"/>
      <c r="H35" s="3"/>
      <c r="I35" s="3"/>
      <c r="J35" s="3"/>
      <c r="K35" s="3"/>
    </row>
    <row r="36">
      <c r="A36" s="3" t="s">
        <v>344</v>
      </c>
      <c r="B36" s="3"/>
      <c r="C36" s="3"/>
      <c r="D36" s="3"/>
      <c r="E36" s="3"/>
      <c r="F36" s="3"/>
      <c r="G36" s="6"/>
      <c r="H36" s="3"/>
      <c r="I36" s="3"/>
      <c r="J36" s="3"/>
      <c r="K36" s="3"/>
    </row>
    <row r="37">
      <c r="A37" s="3" t="s">
        <v>345</v>
      </c>
      <c r="B37" s="3"/>
      <c r="C37" s="3"/>
      <c r="D37" s="3"/>
      <c r="E37" s="3"/>
      <c r="F37" s="3"/>
      <c r="G37" s="6"/>
      <c r="H37" s="3"/>
      <c r="I37" s="3"/>
      <c r="J37" s="3"/>
      <c r="K37" s="3"/>
    </row>
    <row r="38">
      <c r="A38" s="3" t="s">
        <v>346</v>
      </c>
      <c r="B38" s="3"/>
      <c r="C38" s="3"/>
      <c r="D38" s="3"/>
      <c r="E38" s="3"/>
      <c r="F38" s="3"/>
      <c r="G38" s="6"/>
      <c r="H38" s="3"/>
      <c r="I38" s="3"/>
      <c r="J38" s="3"/>
      <c r="K38" s="3"/>
    </row>
    <row r="39">
      <c r="A39" s="3" t="s">
        <v>347</v>
      </c>
      <c r="B39" s="52">
        <v>4.69</v>
      </c>
      <c r="C39" s="3"/>
      <c r="D39" s="3"/>
      <c r="E39" s="3"/>
      <c r="F39" s="3"/>
      <c r="G39" s="6"/>
      <c r="H39" s="3"/>
      <c r="I39" s="3"/>
      <c r="J39" s="3"/>
      <c r="K39" s="3"/>
    </row>
    <row r="40">
      <c r="A40" s="3" t="s">
        <v>348</v>
      </c>
      <c r="B40" s="41">
        <v>4.69</v>
      </c>
      <c r="C40" s="3"/>
      <c r="D40" s="3"/>
      <c r="E40" s="3"/>
      <c r="F40" s="3"/>
      <c r="G40" s="6"/>
      <c r="H40" s="3"/>
      <c r="I40" s="3"/>
      <c r="J40" s="3"/>
      <c r="K40" s="3"/>
    </row>
    <row r="41">
      <c r="A41" s="3" t="s">
        <v>349</v>
      </c>
      <c r="B41" s="41">
        <v>4.88</v>
      </c>
      <c r="C41" s="3"/>
      <c r="D41" s="3"/>
      <c r="E41" s="3"/>
      <c r="F41" s="3"/>
      <c r="G41" s="6"/>
      <c r="H41" s="3"/>
      <c r="I41" s="3"/>
      <c r="J41" s="3"/>
      <c r="K41" s="3"/>
    </row>
    <row r="42">
      <c r="A42" s="3" t="s">
        <v>350</v>
      </c>
      <c r="B42" s="41">
        <v>4.49</v>
      </c>
      <c r="C42" s="3"/>
      <c r="D42" s="3"/>
      <c r="E42" s="3"/>
      <c r="F42" s="3"/>
      <c r="G42" s="6"/>
      <c r="H42" s="3"/>
      <c r="I42" s="3"/>
      <c r="J42" s="3"/>
      <c r="K42" s="3"/>
    </row>
    <row r="43">
      <c r="A43" s="3" t="s">
        <v>351</v>
      </c>
      <c r="B43" s="41">
        <v>0.16</v>
      </c>
      <c r="C43" s="3"/>
      <c r="D43" s="3"/>
      <c r="E43" s="3"/>
      <c r="F43" s="3"/>
      <c r="G43" s="6"/>
      <c r="H43" s="3"/>
      <c r="I43" s="3"/>
      <c r="J43" s="3"/>
      <c r="K43" s="3"/>
    </row>
    <row r="44">
      <c r="A44" s="3" t="s">
        <v>352</v>
      </c>
      <c r="B44" s="41">
        <v>3</v>
      </c>
      <c r="C44" s="3"/>
      <c r="D44" s="3"/>
      <c r="E44" s="3"/>
      <c r="F44" s="3"/>
      <c r="G44" s="6"/>
      <c r="H44" s="3"/>
      <c r="I44" s="3"/>
      <c r="J44" s="3"/>
      <c r="K44" s="3"/>
    </row>
    <row r="45">
      <c r="A45" s="3" t="s">
        <v>353</v>
      </c>
      <c r="B45" s="3"/>
      <c r="C45" s="3"/>
      <c r="D45" s="3"/>
      <c r="E45" s="3"/>
      <c r="F45" s="3"/>
      <c r="G45" s="6"/>
      <c r="H45" s="3"/>
      <c r="I45" s="3"/>
      <c r="J45" s="3"/>
      <c r="K45" s="3"/>
    </row>
    <row r="46">
      <c r="A46" s="3" t="s">
        <v>354</v>
      </c>
      <c r="B46" s="3"/>
      <c r="C46" s="3"/>
      <c r="D46" s="3"/>
      <c r="E46" s="3"/>
      <c r="F46" s="3"/>
      <c r="G46" s="6"/>
      <c r="H46" s="3"/>
      <c r="I46" s="3"/>
      <c r="J46" s="3"/>
      <c r="K46" s="3"/>
    </row>
    <row r="47">
      <c r="A47" s="3" t="s">
        <v>355</v>
      </c>
      <c r="B47" s="53">
        <v>1253.53</v>
      </c>
      <c r="C47" s="3"/>
      <c r="D47" s="3"/>
      <c r="E47" s="3"/>
      <c r="F47" s="3"/>
      <c r="G47" s="6"/>
      <c r="H47" s="3"/>
      <c r="I47" s="3"/>
      <c r="J47" s="3"/>
      <c r="K47" s="3"/>
    </row>
    <row r="48">
      <c r="A48" s="3" t="s">
        <v>356</v>
      </c>
      <c r="B48" s="41">
        <v>1246.79</v>
      </c>
      <c r="C48" s="3"/>
      <c r="D48" s="3"/>
      <c r="E48" s="3"/>
      <c r="F48" s="3"/>
      <c r="G48" s="6"/>
      <c r="H48" s="3"/>
      <c r="I48" s="3"/>
      <c r="J48" s="3"/>
      <c r="K48" s="3"/>
    </row>
    <row r="49">
      <c r="A49" s="3" t="s">
        <v>357</v>
      </c>
      <c r="B49" s="41">
        <v>1288.21</v>
      </c>
      <c r="C49" s="3"/>
      <c r="D49" s="3"/>
      <c r="E49" s="3"/>
      <c r="F49" s="3"/>
      <c r="G49" s="6"/>
      <c r="H49" s="3"/>
      <c r="I49" s="3"/>
      <c r="J49" s="3"/>
      <c r="K49" s="3"/>
    </row>
    <row r="50">
      <c r="A50" s="3" t="s">
        <v>358</v>
      </c>
      <c r="B50" s="41">
        <v>1232</v>
      </c>
      <c r="C50" s="3"/>
      <c r="D50" s="3"/>
      <c r="E50" s="3"/>
      <c r="F50" s="3"/>
      <c r="G50" s="6"/>
      <c r="H50" s="3"/>
      <c r="I50" s="3"/>
      <c r="J50" s="3"/>
      <c r="K50" s="3"/>
    </row>
    <row r="51">
      <c r="A51" s="3" t="s">
        <v>359</v>
      </c>
      <c r="B51" s="41">
        <v>18.14</v>
      </c>
      <c r="C51" s="3"/>
      <c r="D51" s="3"/>
      <c r="E51" s="3"/>
      <c r="F51" s="3"/>
      <c r="G51" s="6"/>
      <c r="H51" s="3"/>
      <c r="I51" s="3"/>
      <c r="J51" s="3"/>
      <c r="K51" s="3"/>
    </row>
    <row r="52">
      <c r="A52" s="3" t="s">
        <v>360</v>
      </c>
      <c r="B52" s="41">
        <v>6</v>
      </c>
      <c r="C52" s="3"/>
      <c r="D52" s="3"/>
      <c r="E52" s="3"/>
      <c r="F52" s="3"/>
      <c r="G52" s="6"/>
      <c r="H52" s="3"/>
      <c r="I52" s="3"/>
      <c r="J52" s="3"/>
      <c r="K52" s="3"/>
    </row>
    <row r="53">
      <c r="A53" s="3" t="s">
        <v>361</v>
      </c>
      <c r="B53" s="3"/>
      <c r="C53" s="3"/>
      <c r="D53" s="3"/>
      <c r="E53" s="3"/>
      <c r="F53" s="3"/>
      <c r="G53" s="6"/>
      <c r="H53" s="3"/>
      <c r="I53" s="3"/>
      <c r="J53" s="3"/>
      <c r="K53" s="3"/>
    </row>
    <row r="54">
      <c r="A54" s="3" t="s">
        <v>362</v>
      </c>
      <c r="B54" s="3"/>
      <c r="C54" s="3"/>
      <c r="D54" s="3"/>
      <c r="E54" s="3"/>
      <c r="F54" s="3"/>
      <c r="G54" s="6"/>
      <c r="H54" s="3"/>
      <c r="I54" s="3"/>
      <c r="J54" s="3"/>
      <c r="K54" s="3"/>
    </row>
    <row r="55">
      <c r="A55" s="3" t="s">
        <v>363</v>
      </c>
      <c r="B55" s="41">
        <v>249.1</v>
      </c>
      <c r="C55" s="3"/>
      <c r="D55" s="3"/>
      <c r="E55" s="3"/>
      <c r="F55" s="3"/>
      <c r="G55" s="6"/>
      <c r="H55" s="3"/>
      <c r="I55" s="3"/>
      <c r="J55" s="3"/>
      <c r="K55" s="3"/>
    </row>
    <row r="56">
      <c r="A56" s="3" t="s">
        <v>364</v>
      </c>
      <c r="B56" s="41">
        <v>232.17</v>
      </c>
      <c r="C56" s="3"/>
      <c r="D56" s="3"/>
      <c r="E56" s="3"/>
      <c r="F56" s="3"/>
      <c r="G56" s="6"/>
      <c r="H56" s="3"/>
      <c r="I56" s="3"/>
      <c r="J56" s="3"/>
      <c r="K56" s="3"/>
    </row>
    <row r="57">
      <c r="A57" s="3" t="s">
        <v>365</v>
      </c>
      <c r="B57" s="41">
        <v>171.57</v>
      </c>
      <c r="C57" s="3"/>
      <c r="D57" s="3"/>
      <c r="E57" s="3"/>
      <c r="F57" s="3"/>
      <c r="G57" s="6"/>
      <c r="H57" s="3"/>
      <c r="I57" s="3"/>
      <c r="J57" s="3"/>
      <c r="K57" s="3"/>
    </row>
    <row r="58">
      <c r="A58" s="3" t="s">
        <v>366</v>
      </c>
      <c r="B58" s="41">
        <v>143.97</v>
      </c>
      <c r="C58" s="3"/>
      <c r="D58" s="3"/>
      <c r="E58" s="3"/>
      <c r="F58" s="3"/>
      <c r="G58" s="6"/>
      <c r="H58" s="3"/>
      <c r="I58" s="3"/>
      <c r="J58" s="3"/>
      <c r="K58" s="3"/>
    </row>
    <row r="59">
      <c r="A59" s="3" t="s">
        <v>367</v>
      </c>
      <c r="B59" s="41">
        <v>49.83</v>
      </c>
      <c r="C59" s="3"/>
      <c r="D59" s="3"/>
      <c r="E59" s="3"/>
      <c r="F59" s="3"/>
      <c r="G59" s="6"/>
      <c r="H59" s="3"/>
      <c r="I59" s="3"/>
      <c r="J59" s="3"/>
      <c r="K59" s="3"/>
    </row>
    <row r="60">
      <c r="A60" s="3" t="s">
        <v>368</v>
      </c>
      <c r="B60" s="41">
        <v>23.7</v>
      </c>
      <c r="C60" s="3"/>
      <c r="D60" s="3"/>
      <c r="E60" s="3"/>
      <c r="F60" s="3"/>
      <c r="G60" s="6"/>
      <c r="H60" s="3"/>
      <c r="I60" s="3"/>
      <c r="J60" s="3"/>
      <c r="K60" s="3"/>
    </row>
    <row r="61">
      <c r="A61" s="3" t="s">
        <v>369</v>
      </c>
      <c r="B61" s="41">
        <v>-21.1</v>
      </c>
      <c r="C61" s="3"/>
      <c r="D61" s="3"/>
      <c r="E61" s="3"/>
      <c r="F61" s="3"/>
      <c r="G61" s="6"/>
      <c r="H61" s="3"/>
      <c r="I61" s="3"/>
      <c r="J61" s="3"/>
      <c r="K61" s="3"/>
    </row>
    <row r="62">
      <c r="A62" s="3" t="s">
        <v>370</v>
      </c>
      <c r="B62" s="41">
        <v>79</v>
      </c>
      <c r="C62" s="3"/>
      <c r="D62" s="3"/>
      <c r="E62" s="3"/>
      <c r="F62" s="3"/>
      <c r="G62" s="6"/>
      <c r="H62" s="3"/>
      <c r="I62" s="3"/>
      <c r="J62" s="3"/>
      <c r="K62" s="3"/>
    </row>
    <row r="63">
      <c r="A63" s="3" t="s">
        <v>371</v>
      </c>
      <c r="B63" s="41">
        <v>100.2</v>
      </c>
      <c r="C63" s="3"/>
      <c r="D63" s="3"/>
      <c r="E63" s="3"/>
      <c r="F63" s="3"/>
      <c r="G63" s="6"/>
      <c r="H63" s="3"/>
      <c r="I63" s="3"/>
      <c r="J63" s="3"/>
      <c r="K63" s="3"/>
    </row>
    <row r="64">
      <c r="A64" s="3" t="s">
        <v>372</v>
      </c>
      <c r="B64" s="41">
        <v>41.35</v>
      </c>
      <c r="C64" s="3"/>
      <c r="D64" s="3"/>
      <c r="E64" s="3"/>
      <c r="F64" s="3"/>
      <c r="G64" s="6"/>
      <c r="H64" s="3"/>
      <c r="I64" s="3"/>
      <c r="J64" s="3"/>
      <c r="K64" s="3"/>
    </row>
    <row r="65">
      <c r="A65" s="3" t="s">
        <v>373</v>
      </c>
      <c r="B65" s="41">
        <v>398.29</v>
      </c>
      <c r="C65" s="3"/>
      <c r="D65" s="3"/>
      <c r="E65" s="3"/>
      <c r="F65" s="3"/>
      <c r="G65" s="6"/>
      <c r="H65" s="3"/>
      <c r="I65" s="3"/>
      <c r="J65" s="3"/>
      <c r="K65" s="3"/>
    </row>
    <row r="66">
      <c r="A66" s="3" t="s">
        <v>374</v>
      </c>
      <c r="B66" s="41">
        <v>390</v>
      </c>
      <c r="C66" s="3"/>
      <c r="D66" s="3"/>
      <c r="E66" s="3"/>
      <c r="F66" s="3"/>
      <c r="G66" s="6"/>
      <c r="H66" s="3"/>
      <c r="I66" s="3"/>
      <c r="J66" s="3"/>
      <c r="K66" s="3"/>
    </row>
    <row r="67">
      <c r="A67" s="3" t="s">
        <v>375</v>
      </c>
      <c r="B67" s="41">
        <v>465</v>
      </c>
      <c r="C67" s="3"/>
      <c r="D67" s="3"/>
      <c r="E67" s="3"/>
      <c r="F67" s="3"/>
      <c r="G67" s="6"/>
      <c r="H67" s="3"/>
      <c r="I67" s="3"/>
      <c r="J67" s="3"/>
      <c r="K67" s="3"/>
    </row>
    <row r="68">
      <c r="A68" s="3" t="s">
        <v>376</v>
      </c>
      <c r="B68" s="41">
        <v>358</v>
      </c>
      <c r="C68" s="3"/>
      <c r="D68" s="3"/>
      <c r="E68" s="3"/>
      <c r="F68" s="3"/>
      <c r="G68" s="6"/>
      <c r="H68" s="3"/>
      <c r="I68" s="3"/>
      <c r="J68" s="3"/>
      <c r="K68" s="3"/>
    </row>
    <row r="69">
      <c r="A69" s="3" t="s">
        <v>377</v>
      </c>
      <c r="B69" s="41">
        <v>32.28</v>
      </c>
      <c r="C69" s="3"/>
      <c r="D69" s="3"/>
      <c r="E69" s="3"/>
      <c r="F69" s="3"/>
      <c r="G69" s="6"/>
      <c r="H69" s="3"/>
      <c r="I69" s="3"/>
      <c r="J69" s="3"/>
      <c r="K69" s="3"/>
    </row>
    <row r="70">
      <c r="A70" s="3" t="s">
        <v>378</v>
      </c>
      <c r="B70" s="41">
        <v>7</v>
      </c>
      <c r="C70" s="3"/>
      <c r="D70" s="3"/>
      <c r="E70" s="3"/>
      <c r="F70" s="3"/>
      <c r="G70" s="6"/>
      <c r="H70" s="3"/>
      <c r="I70" s="3"/>
      <c r="J70" s="3"/>
      <c r="K70" s="3"/>
    </row>
    <row r="71">
      <c r="A71" s="3" t="s">
        <v>379</v>
      </c>
      <c r="B71" s="3" t="s">
        <v>380</v>
      </c>
      <c r="C71" s="3"/>
      <c r="D71" s="3"/>
      <c r="E71" s="3"/>
      <c r="F71" s="3"/>
      <c r="G71" s="6"/>
      <c r="H71" s="3"/>
      <c r="I71" s="3"/>
      <c r="J71" s="3"/>
      <c r="K71" s="3"/>
    </row>
    <row r="72">
      <c r="A72" s="3" t="s">
        <v>381</v>
      </c>
      <c r="B72" s="41">
        <v>2</v>
      </c>
      <c r="C72" s="3"/>
      <c r="D72" s="3"/>
      <c r="E72" s="3"/>
      <c r="F72" s="3"/>
      <c r="G72" s="6"/>
      <c r="H72" s="3"/>
      <c r="I72" s="3"/>
      <c r="J72" s="3"/>
      <c r="K72" s="3"/>
    </row>
    <row r="73">
      <c r="A73" s="3" t="s">
        <v>382</v>
      </c>
      <c r="B73" s="41">
        <v>309.45</v>
      </c>
      <c r="C73" s="3"/>
      <c r="D73" s="3"/>
      <c r="E73" s="3"/>
      <c r="F73" s="3"/>
      <c r="G73" s="6"/>
      <c r="H73" s="3"/>
      <c r="I73" s="3"/>
      <c r="J73" s="3"/>
      <c r="K73" s="3"/>
    </row>
    <row r="74">
      <c r="A74" s="3" t="s">
        <v>383</v>
      </c>
      <c r="B74" s="3" t="s">
        <v>384</v>
      </c>
      <c r="C74" s="3"/>
      <c r="D74" s="3"/>
      <c r="E74" s="3"/>
      <c r="F74" s="3"/>
      <c r="G74" s="6"/>
      <c r="H74" s="3"/>
      <c r="I74" s="3"/>
      <c r="J74" s="3"/>
      <c r="K74" s="3"/>
    </row>
    <row r="75">
      <c r="A75" s="3"/>
      <c r="B75" s="3"/>
      <c r="C75" s="3"/>
      <c r="D75" s="3"/>
      <c r="E75" s="3"/>
      <c r="F75" s="3"/>
      <c r="G75" s="6"/>
      <c r="H75" s="3"/>
      <c r="I75" s="3"/>
      <c r="J75" s="3"/>
      <c r="K75" s="3"/>
    </row>
    <row r="76">
      <c r="A76" s="3"/>
      <c r="B76" s="3"/>
      <c r="C76" s="3"/>
      <c r="D76" s="3"/>
      <c r="E76" s="3"/>
      <c r="F76" s="3"/>
      <c r="G76" s="6"/>
      <c r="H76" s="3"/>
      <c r="I76" s="3"/>
      <c r="J76" s="3"/>
      <c r="K76" s="3"/>
    </row>
    <row r="77">
      <c r="A77" s="3" t="s">
        <v>385</v>
      </c>
      <c r="B77" s="3"/>
      <c r="C77" s="3"/>
      <c r="D77" s="3"/>
      <c r="E77" s="3"/>
      <c r="F77" s="3"/>
      <c r="G77" s="6"/>
      <c r="H77" s="3"/>
      <c r="I77" s="3"/>
      <c r="J77" s="3"/>
      <c r="K77" s="3"/>
    </row>
    <row r="78">
      <c r="A78" s="3"/>
      <c r="B78" s="3"/>
      <c r="C78" s="3"/>
      <c r="D78" s="3"/>
      <c r="E78" s="3"/>
      <c r="F78" s="3"/>
      <c r="G78" s="6"/>
      <c r="H78" s="3"/>
      <c r="I78" s="3"/>
      <c r="J78" s="3"/>
      <c r="K78" s="3"/>
    </row>
    <row r="79">
      <c r="A79" s="3"/>
      <c r="B79" s="3"/>
      <c r="C79" s="3"/>
      <c r="D79" s="3"/>
      <c r="E79" s="3"/>
      <c r="F79" s="3"/>
      <c r="G79" s="6"/>
      <c r="H79" s="3"/>
      <c r="I79" s="3"/>
      <c r="J79" s="3"/>
      <c r="K79" s="3"/>
    </row>
    <row r="80">
      <c r="A80" s="3"/>
      <c r="B80" s="3"/>
      <c r="C80" s="3"/>
      <c r="D80" s="3"/>
      <c r="E80" s="3"/>
      <c r="F80" s="3"/>
      <c r="G80" s="6"/>
      <c r="H80" s="3"/>
      <c r="I80" s="3"/>
      <c r="J80" s="3" t="s">
        <v>386</v>
      </c>
      <c r="K80" s="3" t="s">
        <v>387</v>
      </c>
    </row>
    <row r="81">
      <c r="A81" s="3"/>
      <c r="B81" s="3"/>
      <c r="C81" s="3"/>
      <c r="D81" s="3"/>
      <c r="E81" s="3"/>
      <c r="F81" s="3"/>
      <c r="G81" s="6"/>
      <c r="H81" s="3"/>
      <c r="I81" s="3"/>
      <c r="J81" s="3" t="s">
        <v>388</v>
      </c>
      <c r="K81" s="41">
        <v>398.9</v>
      </c>
    </row>
    <row r="82">
      <c r="A82" s="3"/>
      <c r="B82" s="3"/>
      <c r="C82" s="3"/>
      <c r="D82" s="3"/>
      <c r="E82" s="3"/>
      <c r="F82" s="3"/>
      <c r="G82" s="6"/>
      <c r="H82" s="3"/>
      <c r="I82" s="3"/>
      <c r="J82" s="3" t="s">
        <v>389</v>
      </c>
      <c r="K82" s="41">
        <v>-1249.3</v>
      </c>
    </row>
    <row r="83">
      <c r="A83" s="3"/>
      <c r="B83" s="3"/>
      <c r="C83" s="3"/>
      <c r="D83" s="3"/>
      <c r="E83" s="3"/>
      <c r="F83" s="3"/>
      <c r="G83" s="6"/>
      <c r="H83" s="3"/>
      <c r="I83" s="3"/>
      <c r="J83" s="3" t="s">
        <v>390</v>
      </c>
      <c r="K83" s="41">
        <v>377.6</v>
      </c>
    </row>
    <row r="84">
      <c r="A84" s="3"/>
      <c r="B84" s="3"/>
      <c r="C84" s="3"/>
      <c r="D84" s="3"/>
      <c r="E84" s="3"/>
      <c r="F84" s="3"/>
      <c r="G84" s="6"/>
      <c r="H84" s="3"/>
      <c r="I84" s="3"/>
      <c r="J84" s="3" t="s">
        <v>391</v>
      </c>
      <c r="K84" s="41">
        <v>-1.2</v>
      </c>
    </row>
    <row r="85">
      <c r="A85" s="3"/>
      <c r="B85" s="3"/>
      <c r="C85" s="3"/>
      <c r="D85" s="3"/>
      <c r="E85" s="3"/>
      <c r="F85" s="3"/>
      <c r="G85" s="6"/>
      <c r="H85" s="3"/>
      <c r="I85" s="3"/>
      <c r="J85" s="3" t="s">
        <v>392</v>
      </c>
      <c r="K85" s="41">
        <v>-43.6</v>
      </c>
    </row>
    <row r="86">
      <c r="A86" s="1"/>
      <c r="B86" s="1"/>
      <c r="C86" s="1"/>
      <c r="D86" s="1"/>
      <c r="E86" s="1"/>
      <c r="F86" s="1"/>
      <c r="G86" s="23"/>
      <c r="H86" s="1"/>
      <c r="I86" s="1"/>
      <c r="J86" s="1"/>
      <c r="K86" s="1"/>
    </row>
    <row r="87">
      <c r="G87" s="8"/>
    </row>
    <row r="88">
      <c r="G88" s="8"/>
    </row>
    <row r="89">
      <c r="G89" s="8"/>
    </row>
    <row r="90">
      <c r="G90" s="8"/>
      <c r="J90" s="3" t="s">
        <v>393</v>
      </c>
      <c r="K90" s="3" t="s">
        <v>394</v>
      </c>
      <c r="L90" s="3" t="s">
        <v>395</v>
      </c>
      <c r="M90" s="3" t="s">
        <v>396</v>
      </c>
      <c r="N90" s="3" t="s">
        <v>397</v>
      </c>
      <c r="O90" s="3" t="s">
        <v>398</v>
      </c>
    </row>
    <row r="91">
      <c r="G91" s="8"/>
      <c r="J91" s="3" t="s">
        <v>399</v>
      </c>
      <c r="K91" s="10">
        <v>2551.7</v>
      </c>
      <c r="L91" s="10">
        <v>677.1</v>
      </c>
      <c r="M91" s="10">
        <v>643.9</v>
      </c>
      <c r="N91" s="10">
        <v>615.2</v>
      </c>
      <c r="O91" s="10">
        <v>685.3</v>
      </c>
    </row>
    <row r="92">
      <c r="G92" s="8"/>
      <c r="J92" s="3" t="s">
        <v>400</v>
      </c>
      <c r="K92" s="10">
        <v>397</v>
      </c>
      <c r="L92" s="10">
        <v>109.6</v>
      </c>
      <c r="M92" s="10">
        <v>107.2</v>
      </c>
      <c r="N92" s="10">
        <v>97.4</v>
      </c>
      <c r="O92" s="10">
        <v>101.5</v>
      </c>
    </row>
    <row r="93">
      <c r="G93" s="8"/>
      <c r="J93" s="3" t="s">
        <v>401</v>
      </c>
      <c r="K93" s="10">
        <v>190.3</v>
      </c>
      <c r="L93" s="10">
        <v>42.6</v>
      </c>
      <c r="M93" s="10">
        <v>44.9</v>
      </c>
      <c r="N93" s="10">
        <v>41</v>
      </c>
      <c r="O93" s="10">
        <v>41.4</v>
      </c>
    </row>
    <row r="94">
      <c r="G94" s="8"/>
      <c r="J94" s="3" t="s">
        <v>402</v>
      </c>
      <c r="K94" s="10">
        <v>205.9</v>
      </c>
      <c r="L94" s="10">
        <v>65.8</v>
      </c>
      <c r="M94" s="10">
        <v>32.7</v>
      </c>
      <c r="N94" s="10">
        <v>35.6</v>
      </c>
      <c r="O94" s="10">
        <v>35.5</v>
      </c>
    </row>
    <row r="95">
      <c r="G95" s="8"/>
      <c r="J95" s="3" t="s">
        <v>403</v>
      </c>
      <c r="K95" s="10">
        <v>228.5</v>
      </c>
      <c r="L95" s="10">
        <v>59.9</v>
      </c>
      <c r="M95" s="10">
        <v>57.3</v>
      </c>
      <c r="N95" s="10">
        <v>51.4</v>
      </c>
      <c r="O95" s="10">
        <v>59.5</v>
      </c>
    </row>
    <row r="96">
      <c r="G96" s="8"/>
      <c r="J96" s="3" t="s">
        <v>404</v>
      </c>
      <c r="K96" s="10">
        <v>291.9</v>
      </c>
      <c r="L96" s="10">
        <v>83.9</v>
      </c>
      <c r="M96" s="10">
        <v>73.5</v>
      </c>
      <c r="N96" s="10">
        <v>171.5</v>
      </c>
      <c r="O96" s="10">
        <v>264.1</v>
      </c>
    </row>
    <row r="97">
      <c r="G97" s="8"/>
      <c r="J97" s="3" t="s">
        <v>405</v>
      </c>
      <c r="K97" s="10">
        <v>-24.3</v>
      </c>
      <c r="L97" s="10">
        <v>-6.6</v>
      </c>
      <c r="M97" s="10">
        <v>-7.9</v>
      </c>
      <c r="N97" s="10">
        <v>-5.8</v>
      </c>
      <c r="O97" s="10">
        <v>-8.7</v>
      </c>
    </row>
    <row r="98">
      <c r="G98" s="8"/>
      <c r="J98" s="3" t="s">
        <v>406</v>
      </c>
      <c r="K98" s="10">
        <v>3841</v>
      </c>
      <c r="L98" s="10">
        <v>1032.3</v>
      </c>
      <c r="M98" s="10">
        <v>951.6</v>
      </c>
      <c r="N98" s="10">
        <v>1006.3</v>
      </c>
      <c r="O98" s="10">
        <v>1178.6</v>
      </c>
    </row>
    <row r="99">
      <c r="G99" s="8"/>
    </row>
    <row r="100">
      <c r="G100" s="8"/>
    </row>
    <row r="101">
      <c r="G101" s="8"/>
    </row>
    <row r="102">
      <c r="G102" s="8"/>
    </row>
    <row r="103">
      <c r="G103" s="8"/>
    </row>
    <row r="104">
      <c r="G104" s="8"/>
    </row>
    <row r="105">
      <c r="G105" s="8"/>
    </row>
    <row r="106">
      <c r="G106" s="8"/>
    </row>
    <row r="107">
      <c r="G107" s="8"/>
    </row>
    <row r="108">
      <c r="G108" s="8"/>
    </row>
    <row r="109">
      <c r="G109" s="8"/>
    </row>
    <row r="110">
      <c r="G110" s="8"/>
    </row>
  </sheetData>
</worksheet>
</file>