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Consumer" sheetId="3" r:id="rId4"/>
    <sheet name="Segment - Flavor Solutions" sheetId="4" r:id="rId5"/>
    <sheet name="Income Statement" sheetId="5" r:id="rId6"/>
    <sheet name="Balance Sheet" sheetId="6" r:id="rId7"/>
    <sheet name="Cash Flow Statement" sheetId="7" r:id="rId8"/>
    <sheet name="Geo" sheetId="8" r:id="rId9"/>
    <sheet name="Share Count" sheetId="9" r:id="rId10"/>
    <sheet name="Guidance" sheetId="10" r:id="rId11"/>
    <sheet name="Sources" sheetId="11" r:id="rId12"/>
    <sheet name="Inputs" sheetId="12" r:id="rId13"/>
  </sheets>
  <calcPr calcId="0"/>
</workbook>
</file>

<file path=xl/sharedStrings.xml><?xml version="1.0" encoding="utf-8"?>
<sst xmlns="http://schemas.openxmlformats.org/spreadsheetml/2006/main" count="742" uniqueCount="471">
  <si>
    <t>McCormick &amp; Company, Incorporated</t>
  </si>
  <si>
    <t>Cover</t>
  </si>
  <si>
    <t>$ millions, except per share</t>
  </si>
  <si>
    <t>Period</t>
  </si>
  <si>
    <t>3Q25A</t>
  </si>
  <si>
    <t>4Q25A</t>
  </si>
  <si>
    <t>FY25A</t>
  </si>
  <si>
    <t>1Q26A</t>
  </si>
  <si>
    <t>2Q26A</t>
  </si>
  <si>
    <t>3Q26E</t>
  </si>
  <si>
    <t>Period end</t>
  </si>
  <si>
    <t>Days</t>
  </si>
  <si>
    <t>Company Model — built by Shortcut</t>
  </si>
  <si>
    <t>Notes</t>
  </si>
  <si>
    <t>Ticker / exchange</t>
  </si>
  <si>
    <t>MKC / NYSE</t>
  </si>
  <si>
    <t>Fiscal year end</t>
  </si>
  <si>
    <t>November 30</t>
  </si>
  <si>
    <t>Reporting currency</t>
  </si>
  <si>
    <t>USD</t>
  </si>
  <si>
    <t>EPS basis</t>
  </si>
  <si>
    <t>Normalized diluted/common share</t>
  </si>
  <si>
    <t>Information cutoff (UTC)</t>
  </si>
  <si>
    <t>2026-09-26 18:44:22</t>
  </si>
  <si>
    <t>Expected 3Q26 release</t>
  </si>
  <si>
    <t>2026-10-01 at 8 a.m. ET</t>
  </si>
  <si>
    <t>CapIQ consensus as-of</t>
  </si>
  <si>
    <t>2026-09-24 (date only)</t>
  </si>
  <si>
    <t>FY guidance not quarter-specific</t>
  </si>
  <si>
    <t>FY guidance only</t>
  </si>
  <si>
    <t>There is no 3Q26 revenue or EPS guide; E23 is FY2026 guidance midpoint, not quarterly.</t>
  </si>
  <si>
    <t>Reported metric</t>
  </si>
  <si>
    <t>Estimate</t>
  </si>
  <si>
    <t>CapIQ consensus</t>
  </si>
  <si>
    <t>FY guide midpoint</t>
  </si>
  <si>
    <t>Vs consensus</t>
  </si>
  <si>
    <t>Revenue (USD m)</t>
  </si>
  <si>
    <t>N/A</t>
  </si>
  <si>
    <t>Normalized net income (USD m)</t>
  </si>
  <si>
    <t>Normalized diluted EPS (USD)</t>
  </si>
  <si>
    <t>GAAP net income (USD m)</t>
  </si>
  <si>
    <t>GAAP diluted EPS (USD)</t>
  </si>
  <si>
    <t>OVERALL MODEL CHECK</t>
  </si>
  <si>
    <t>P(beat consensus EPS)</t>
  </si>
  <si>
    <t>Confidence</t>
  </si>
  <si>
    <t>low</t>
  </si>
  <si>
    <t>Estimation vs median</t>
  </si>
  <si>
    <t>Negative Zacks ESP and soft US Consumer volumes offset historical beat tendency.</t>
  </si>
  <si>
    <t>Basis note</t>
  </si>
  <si>
    <t>Mexico gain excluded; forecast special charges added back after tax.</t>
  </si>
  <si>
    <t>FY2026 adjusted EPS guide midpoint</t>
  </si>
  <si>
    <t>Full FY26 only: not a quarterly guide or comparable to 3Q EPS.</t>
  </si>
  <si>
    <t>Zero-check tolerance</t>
  </si>
  <si>
    <t>Revenue summary</t>
  </si>
  <si>
    <t>Consumer net sales</t>
  </si>
  <si>
    <t xml:space="preserve">  Y/Y revenue change</t>
  </si>
  <si>
    <t xml:space="preserve">  Q/Q revenue change</t>
  </si>
  <si>
    <t xml:space="preserve">  % of total revenue</t>
  </si>
  <si>
    <t xml:space="preserve">  Consumer organic Y/Y</t>
  </si>
  <si>
    <t>Flavor Solutions net sales</t>
  </si>
  <si>
    <t xml:space="preserve">  Flavor organic Y/Y</t>
  </si>
  <si>
    <t>TOTAL REVENUE</t>
  </si>
  <si>
    <t xml:space="preserve">  Y/Y growth</t>
  </si>
  <si>
    <t xml:space="preserve">  Q/Q growth</t>
  </si>
  <si>
    <t xml:space="preserve">  Reported CapIQ total less segment sum</t>
  </si>
  <si>
    <t>Consumer organic growth</t>
  </si>
  <si>
    <t xml:space="preserve">  Mexico scope effect</t>
  </si>
  <si>
    <t xml:space="preserve">  FX effect</t>
  </si>
  <si>
    <t>Flavor organic growth</t>
  </si>
  <si>
    <t>Reported year-ago consolidated revenue</t>
  </si>
  <si>
    <t>CONSUMER — growth decomposition</t>
  </si>
  <si>
    <t>Historical overall M&amp;A/FX blended on current segment mix; organic restated mechanically from reported total growth.</t>
  </si>
  <si>
    <t xml:space="preserve">  Organic Y/Y</t>
  </si>
  <si>
    <t xml:space="preserve">  Mexico scope / M&amp;A</t>
  </si>
  <si>
    <t xml:space="preserve">  Total Y/Y</t>
  </si>
  <si>
    <t>FLAVOR SOLUTIONS — growth decomposition</t>
  </si>
  <si>
    <t>TOTAL SALES — growth decomposition</t>
  </si>
  <si>
    <t>Total organic = (1+reported Y/Y)/((1+scope)*(1+FX))-1 as requested.</t>
  </si>
  <si>
    <t>Segment - Consumer</t>
  </si>
  <si>
    <t>REVENUE BUILD — reported segments</t>
  </si>
  <si>
    <t>Prior-year segment sales base</t>
  </si>
  <si>
    <t xml:space="preserve">  Y/Y change</t>
  </si>
  <si>
    <t xml:space="preserve">  Sequential absolute change</t>
  </si>
  <si>
    <t>Volume and product mix growth</t>
  </si>
  <si>
    <t xml:space="preserve">  Change vs year-ago (bps)</t>
  </si>
  <si>
    <t>Price growth</t>
  </si>
  <si>
    <t>Organic growth (company definition)</t>
  </si>
  <si>
    <t>Mexico acquisition / scope growth</t>
  </si>
  <si>
    <t>FX impact growth</t>
  </si>
  <si>
    <t>Reported total Y/Y growth</t>
  </si>
  <si>
    <t>Legacy sales base</t>
  </si>
  <si>
    <t xml:space="preserve">  Organic legacy sales</t>
  </si>
  <si>
    <t xml:space="preserve">  Acquired Mexico revenue</t>
  </si>
  <si>
    <t xml:space="preserve">  FX translation contribution</t>
  </si>
  <si>
    <t>Total segment revenue</t>
  </si>
  <si>
    <t xml:space="preserve">  Organic growth decomposition</t>
  </si>
  <si>
    <t xml:space="preserve">  Scope / M&amp;A impact</t>
  </si>
  <si>
    <t xml:space="preserve">  FX contribution</t>
  </si>
  <si>
    <t>SEGMENT PROFITABILITY</t>
  </si>
  <si>
    <t>Reported / adjusted segment profit</t>
  </si>
  <si>
    <t>Profit margin</t>
  </si>
  <si>
    <t xml:space="preserve">  Margin change vs year-ago (bps)</t>
  </si>
  <si>
    <t>Americas reported Y/Y growth</t>
  </si>
  <si>
    <t>EMEA reported Y/Y growth</t>
  </si>
  <si>
    <t>APAC reported Y/Y growth</t>
  </si>
  <si>
    <t>Quarterly product dollars availability</t>
  </si>
  <si>
    <t>Quarterly product-category dollars are unavailable in S1/S3/S4; FY25 annual categories E50:E53 are reported in S9.</t>
  </si>
  <si>
    <t>Units / customers availability</t>
  </si>
  <si>
    <t>Issuer does not disclose unit, customer, churn, or per-unit economics; volume/mix is a growth rate, not unit count.</t>
  </si>
  <si>
    <t>Forecast segment profit margin assumption</t>
  </si>
  <si>
    <t>Reported nine-month sales (4Q bridge)</t>
  </si>
  <si>
    <t>Reported year-ago segment sales basis</t>
  </si>
  <si>
    <t>Reported 9M24 segment sales</t>
  </si>
  <si>
    <t>PRODUCT CATEGORIES — FY25 reported; Q3 forecast allocated</t>
  </si>
  <si>
    <t>Spices &amp; seasoning</t>
  </si>
  <si>
    <t>Recipe mixes</t>
  </si>
  <si>
    <t>Condiments &amp; sauces</t>
  </si>
  <si>
    <t>Regional leaders</t>
  </si>
  <si>
    <t>TOTAL PRODUCT CATEGORY SALES</t>
  </si>
  <si>
    <t>CHECK: product category sum to segment</t>
  </si>
  <si>
    <t>Volume/mix Y/Y bps change</t>
  </si>
  <si>
    <t>Volume/mix sequential bps change</t>
  </si>
  <si>
    <t>Price Y/Y bps change</t>
  </si>
  <si>
    <t>Price sequential bps change</t>
  </si>
  <si>
    <t>Scope Y/Y bps change</t>
  </si>
  <si>
    <t>Scope sequential bps change</t>
  </si>
  <si>
    <t>FX Y/Y bps change</t>
  </si>
  <si>
    <t>FX sequential bps change</t>
  </si>
  <si>
    <t>Segment revenue sequential change</t>
  </si>
  <si>
    <t>Segment profit sequential change</t>
  </si>
  <si>
    <t>Segment profit Y/Y growth</t>
  </si>
  <si>
    <t>Profit margin sequential bps change</t>
  </si>
  <si>
    <t>DRIVERS — HISTORIC / FORECAST CHANGE LADDER</t>
  </si>
  <si>
    <t>Volume and product mix rate</t>
  </si>
  <si>
    <t xml:space="preserve">  Y/Y rate change (bps)</t>
  </si>
  <si>
    <t>Y/Y driver-rate changes shown where same-quarter prior-year rate is disclosed; otherwise unavailable rather than invented.</t>
  </si>
  <si>
    <t xml:space="preserve">  Sequential rate change (bps)</t>
  </si>
  <si>
    <t>Pricing rate</t>
  </si>
  <si>
    <t>Mexico acquisition / scope rate</t>
  </si>
  <si>
    <t>FX translation rate</t>
  </si>
  <si>
    <t>Organic growth rate</t>
  </si>
  <si>
    <t xml:space="preserve">  Y/Y organic-rate change (bps)</t>
  </si>
  <si>
    <t xml:space="preserve">  Sequential organic-rate change (bps)</t>
  </si>
  <si>
    <t xml:space="preserve">  Y/Y sales growth (%)</t>
  </si>
  <si>
    <t>Adjusted segment profit</t>
  </si>
  <si>
    <t>Segment operating margin</t>
  </si>
  <si>
    <t xml:space="preserve">  Y/Y margin change (bps)</t>
  </si>
  <si>
    <t xml:space="preserve">  Sequential margin change (bps)</t>
  </si>
  <si>
    <t>Segment - Flavor Solutions</t>
  </si>
  <si>
    <t>Independent 13.0% segment margin; tiny segment vs consolidated difference is rounded and checked at IS!H43.</t>
  </si>
  <si>
    <t>Flavors</t>
  </si>
  <si>
    <t>Branded foodservice</t>
  </si>
  <si>
    <t>Custom condiments</t>
  </si>
  <si>
    <t>Coatings, bulk spices &amp; herbs</t>
  </si>
  <si>
    <t>Income Statement</t>
  </si>
  <si>
    <t>Net sales</t>
  </si>
  <si>
    <t>Cost of goods sold</t>
  </si>
  <si>
    <t>Gross profit</t>
  </si>
  <si>
    <t>Gross margin</t>
  </si>
  <si>
    <t xml:space="preserve">  Margin change vs year ago (bps)</t>
  </si>
  <si>
    <t>SG&amp;A expense</t>
  </si>
  <si>
    <t>Special charges / integration</t>
  </si>
  <si>
    <t>GAAP operating income</t>
  </si>
  <si>
    <t>Adjusted operating income</t>
  </si>
  <si>
    <t>Effective tax rate</t>
  </si>
  <si>
    <t>Interest expense</t>
  </si>
  <si>
    <t>Other income, net</t>
  </si>
  <si>
    <t>Income before income taxes</t>
  </si>
  <si>
    <t>Income tax expense</t>
  </si>
  <si>
    <t>Net income from consolidated operations</t>
  </si>
  <si>
    <t>Income from unconsolidated operations</t>
  </si>
  <si>
    <t>Total net income (incl NCI)</t>
  </si>
  <si>
    <t>Net income to noncontrolling interests</t>
  </si>
  <si>
    <t>GAAP net income attributable to MKC</t>
  </si>
  <si>
    <t>Weighted-average diluted shares</t>
  </si>
  <si>
    <t>GAAP diluted EPS</t>
  </si>
  <si>
    <t>GAAP → NORMALIZED BRIDGE</t>
  </si>
  <si>
    <t xml:space="preserve">  Special charges, after tax</t>
  </si>
  <si>
    <t xml:space="preserve">  Mexico remeasurement gain excluded</t>
  </si>
  <si>
    <t>Adjusted net income attributable to MKC</t>
  </si>
  <si>
    <t>Normalized diluted EPS</t>
  </si>
  <si>
    <t xml:space="preserve">  EPS / diluted shares check</t>
  </si>
  <si>
    <t>Net sales Y/Y growth</t>
  </si>
  <si>
    <t>GAAP operating margin</t>
  </si>
  <si>
    <t>Adjusted operating margin</t>
  </si>
  <si>
    <t>GAAP diluted EPS vs CapIQ</t>
  </si>
  <si>
    <t>Normalized diluted EPS vs CapIQ</t>
  </si>
  <si>
    <t>Inventory step-up / COGS special charges</t>
  </si>
  <si>
    <t>CHECK: independently modeled segment profit</t>
  </si>
  <si>
    <t>Weighted-average basic shares</t>
  </si>
  <si>
    <t>Segment profit rounding tolerance (USD m)</t>
  </si>
  <si>
    <t>Balance Sheet</t>
  </si>
  <si>
    <t>Cash and cash equivalents</t>
  </si>
  <si>
    <t>Accounts receivable, net</t>
  </si>
  <si>
    <t>Inventories — finished goods</t>
  </si>
  <si>
    <t>Inventories — raw &amp; work-in-process</t>
  </si>
  <si>
    <t>Total inventories</t>
  </si>
  <si>
    <t>Prepaid and other current assets</t>
  </si>
  <si>
    <t>TOTAL CURRENT ASSETS</t>
  </si>
  <si>
    <t>Property, plant and equipment</t>
  </si>
  <si>
    <t>Goodwill</t>
  </si>
  <si>
    <t>Intangible assets</t>
  </si>
  <si>
    <t>Other long-term assets</t>
  </si>
  <si>
    <t>TOTAL ASSETS</t>
  </si>
  <si>
    <t>Short-term borrowings</t>
  </si>
  <si>
    <t>Current portion of long-term debt</t>
  </si>
  <si>
    <t>Trade accounts payable</t>
  </si>
  <si>
    <t>Other accrued liabilities</t>
  </si>
  <si>
    <t>TOTAL CURRENT LIABILITIES</t>
  </si>
  <si>
    <t>Long-term debt</t>
  </si>
  <si>
    <t>Deferred tax liabilities</t>
  </si>
  <si>
    <t>Other long-term liabilities</t>
  </si>
  <si>
    <t>TOTAL LIABILITIES</t>
  </si>
  <si>
    <t>Voting common stock / paid-in capital</t>
  </si>
  <si>
    <t>Nonvoting common / paid-in capital</t>
  </si>
  <si>
    <t>Retained earnings</t>
  </si>
  <si>
    <t>Accumulated other comprehensive loss</t>
  </si>
  <si>
    <t>Equity attributable to MKC</t>
  </si>
  <si>
    <t>Noncontrolling interest equity</t>
  </si>
  <si>
    <t>TOTAL SHAREHOLDERS’ EQUITY</t>
  </si>
  <si>
    <t>CHECK: assets - liabilities - equity</t>
  </si>
  <si>
    <t>Forecast trade payable movement assumption</t>
  </si>
  <si>
    <t>Forecast trade receivable change assumption</t>
  </si>
  <si>
    <t>Forecast finished inventory change</t>
  </si>
  <si>
    <t>Forecast raw/WIP inventory change</t>
  </si>
  <si>
    <t>Forecast short-term borrowings change</t>
  </si>
  <si>
    <t>Cash Flow Statement</t>
  </si>
  <si>
    <t>Consolidated net income</t>
  </si>
  <si>
    <t>Depreciation and amortization</t>
  </si>
  <si>
    <t>Stock-based compensation</t>
  </si>
  <si>
    <t>Other noncash &amp; working capital movements</t>
  </si>
  <si>
    <t>NET CASH FROM OPERATIONS</t>
  </si>
  <si>
    <t>Capital expenditures (outflow)</t>
  </si>
  <si>
    <t>Acquisitions and other investing</t>
  </si>
  <si>
    <t>NET CASH FROM INVESTING</t>
  </si>
  <si>
    <t>Cash dividends (positive outflow)</t>
  </si>
  <si>
    <t>Financing before common dividends</t>
  </si>
  <si>
    <t>NET CASH FROM FINANCING</t>
  </si>
  <si>
    <t>Foreign-exchange effect on cash</t>
  </si>
  <si>
    <t>CHANGE IN CASH</t>
  </si>
  <si>
    <t>Opening cash and cash equivalents</t>
  </si>
  <si>
    <t>Quarter / year cash movement</t>
  </si>
  <si>
    <t>Closing cash and cash equivalents</t>
  </si>
  <si>
    <t>CHECK: ending cash vs balance sheet</t>
  </si>
  <si>
    <t>Reported operating cash flow anchor</t>
  </si>
  <si>
    <t>Reported investing cash flow anchor</t>
  </si>
  <si>
    <t>Reported financing cash flow anchor</t>
  </si>
  <si>
    <t>Expected dividend/share</t>
  </si>
  <si>
    <t>Minority distribution assumption</t>
  </si>
  <si>
    <t>Reported CFO — cumulative</t>
  </si>
  <si>
    <t>Reported CFI — cumulative</t>
  </si>
  <si>
    <t>Reported CFF — cumulative</t>
  </si>
  <si>
    <t>Reported FX cash effect — cumulative</t>
  </si>
  <si>
    <t>Prior six-month CFO</t>
  </si>
  <si>
    <t>Prior six-month CFI</t>
  </si>
  <si>
    <t>Prior six-month CFF</t>
  </si>
  <si>
    <t>Prior six-month FX effect</t>
  </si>
  <si>
    <t>Reported YTD common dividends</t>
  </si>
  <si>
    <t>Prior 6M25 common dividends (outflow positive)</t>
  </si>
  <si>
    <t>Other cash/noncash operating adjustment assumption</t>
  </si>
  <si>
    <t>Operating WC input bridge check</t>
  </si>
  <si>
    <t>Geo</t>
  </si>
  <si>
    <t>Americas revenue</t>
  </si>
  <si>
    <t>EMEA revenue</t>
  </si>
  <si>
    <t>APAC revenue</t>
  </si>
  <si>
    <t>TOTAL GEOGRAPHIC REVENUE</t>
  </si>
  <si>
    <t>CHECK: geography - total revenue</t>
  </si>
  <si>
    <t>Prior period available only from S4</t>
  </si>
  <si>
    <t>Americas share of sales</t>
  </si>
  <si>
    <t>EMEA share of sales</t>
  </si>
  <si>
    <t>APAC share of sales</t>
  </si>
  <si>
    <t xml:space="preserve">  Y/Y growth / mix change (bps)</t>
  </si>
  <si>
    <t>Six-month Americas anchor</t>
  </si>
  <si>
    <t>Six-month EMEA anchor</t>
  </si>
  <si>
    <t>Six-month APAC anchor</t>
  </si>
  <si>
    <t>Regional data 3Q25 / 4Q25 / FY25</t>
  </si>
  <si>
    <t>No 3Q25 or 4Q25 absolute geography in the interim 10-Q; FY25 disclosed on separate US/EMEA/Other basis in E27:E30.</t>
  </si>
  <si>
    <t>Disclosure scope</t>
  </si>
  <si>
    <t>The S4 2Q26 10-Q reports Americas/EMEA/APAC for 2Q26 and 1H26, from which 1Q26 is derived.</t>
  </si>
  <si>
    <t>FY25 10-K GEOGRAPHY (different classification)</t>
  </si>
  <si>
    <t>FY25 annual filing reports US/EMEA/Other countries; quarterly 2026 reports Americas/EMEA/APAC. Do not relabel 2025 as comparable region data.</t>
  </si>
  <si>
    <t>United States</t>
  </si>
  <si>
    <t>EMEA</t>
  </si>
  <si>
    <t>Other countries (incl Mexico / APAC)</t>
  </si>
  <si>
    <t>FY25 geographic total</t>
  </si>
  <si>
    <t>CHECK FY geography vs reported sales</t>
  </si>
  <si>
    <t>Share Count</t>
  </si>
  <si>
    <t>Weighted-average basic shares (m)</t>
  </si>
  <si>
    <t xml:space="preserve">  Sequential change</t>
  </si>
  <si>
    <t>Dilutive option / equity awards</t>
  </si>
  <si>
    <t>Buybacks and treasury net change</t>
  </si>
  <si>
    <t>Weighted-average diluted shares (m)</t>
  </si>
  <si>
    <t>Quarter-end common and nonvoting shares</t>
  </si>
  <si>
    <t xml:space="preserve">  New issuance / option exercises</t>
  </si>
  <si>
    <t xml:space="preserve">  Shares repurchased / retired</t>
  </si>
  <si>
    <t>Forecast diluted EPS divisor</t>
  </si>
  <si>
    <t>USD per common share; MKC NYSE</t>
  </si>
  <si>
    <t>Share count reconciliation</t>
  </si>
  <si>
    <t>Reported historical diluted EPS source</t>
  </si>
  <si>
    <t>Cash buybacks (USD m; outflow)</t>
  </si>
  <si>
    <t>Proceeds from stock options (USD m)</t>
  </si>
  <si>
    <t>Reported YTD source anchors</t>
  </si>
  <si>
    <t>YTD share repurchases (USD m)</t>
  </si>
  <si>
    <t>YTD option exercise proceeds (USD m)</t>
  </si>
  <si>
    <t>Prior 6M25 repurchases (USD m)</t>
  </si>
  <si>
    <t>Prior 6M25 option proceeds (USD m)</t>
  </si>
  <si>
    <t>Guidance</t>
  </si>
  <si>
    <t>Metric</t>
  </si>
  <si>
    <t>Announced</t>
  </si>
  <si>
    <t>Fiscal period</t>
  </si>
  <si>
    <t>Low</t>
  </si>
  <si>
    <t>High</t>
  </si>
  <si>
    <t>Midpoint</t>
  </si>
  <si>
    <t>Reported actual</t>
  </si>
  <si>
    <t>Beat / miss</t>
  </si>
  <si>
    <t>Net sales growth</t>
  </si>
  <si>
    <t>2026-06-25</t>
  </si>
  <si>
    <t>FY2026</t>
  </si>
  <si>
    <t>Mexico acquisition contribution</t>
  </si>
  <si>
    <t>Organic sales growth</t>
  </si>
  <si>
    <t>Adjusted operating income growth</t>
  </si>
  <si>
    <t>Adjusted EPS, USD/common share</t>
  </si>
  <si>
    <t>Adj. gross margin expansion (bp)</t>
  </si>
  <si>
    <t>Estimated favorable FX sales impact</t>
  </si>
  <si>
    <t>Expected effective tax rate</t>
  </si>
  <si>
    <t>Quarter-specific 3Q26 guidance</t>
  </si>
  <si>
    <t>Unavailable</t>
  </si>
  <si>
    <t>Unavailable — issuer guides full fiscal 2026 only</t>
  </si>
  <si>
    <t>FY2026 GAAP EPS guidance</t>
  </si>
  <si>
    <t>Unavailable — special charges not forecast by management</t>
  </si>
  <si>
    <t>Sources</t>
  </si>
  <si>
    <t>ID</t>
  </si>
  <si>
    <t>Published</t>
  </si>
  <si>
    <t>Publisher</t>
  </si>
  <si>
    <t>URL or file</t>
  </si>
  <si>
    <t>Model use</t>
  </si>
  <si>
    <t>CI-H</t>
  </si>
  <si>
    <t>2026-09-24</t>
  </si>
  <si>
    <t>S&amp;P Capital IQ</t>
  </si>
  <si>
    <t>MKC_history.csv</t>
  </si>
  <si>
    <t>Inputs!B10:I16</t>
  </si>
  <si>
    <t>CI-C</t>
  </si>
  <si>
    <t>MKC_consensus.json</t>
  </si>
  <si>
    <t>Inputs!B20:C69 / Cover</t>
  </si>
  <si>
    <t>S1</t>
  </si>
  <si>
    <t>2025-10-07</t>
  </si>
  <si>
    <t>SEC</t>
  </si>
  <si>
    <t>https://www.sec.gov/Archives/edgar/data/63754/000006375425000065/mkc-20250831.htm</t>
  </si>
  <si>
    <t>3Q25 actuals</t>
  </si>
  <si>
    <t>S2</t>
  </si>
  <si>
    <t>2026-01-22</t>
  </si>
  <si>
    <t>https://www.sec.gov/Archives/edgar/data/63754/000006375426000037/mkc-20251130.htm</t>
  </si>
  <si>
    <t>FY25 actuals</t>
  </si>
  <si>
    <t>S3</t>
  </si>
  <si>
    <t>2026-03-31</t>
  </si>
  <si>
    <t>https://www.sec.gov/Archives/edgar/data/63754/000006375426000192/mkc-20260228.htm</t>
  </si>
  <si>
    <t>1Q26 actuals</t>
  </si>
  <si>
    <t>S4</t>
  </si>
  <si>
    <t>https://www.sec.gov/Archives/edgar/data/63754/000006375426000274/mkc-20260531.htm</t>
  </si>
  <si>
    <t>2Q26 actuals / regions</t>
  </si>
  <si>
    <t>S5</t>
  </si>
  <si>
    <t>McCormick</t>
  </si>
  <si>
    <t>https://ir.mccormick.com/news-releases/news-release-details/mccormick-reports-strong-2025-financial-results-and-provides</t>
  </si>
  <si>
    <t>4Q25, FY25, segment history</t>
  </si>
  <si>
    <t>S6</t>
  </si>
  <si>
    <t>https://ir.mccormick.com/news-releases/news-release-details/mccormick-reports-strong-second-quarter-performance-and-0</t>
  </si>
  <si>
    <t>Guidance, Mexico, adjustments</t>
  </si>
  <si>
    <t>S7</t>
  </si>
  <si>
    <t>Stock Analysis</t>
  </si>
  <si>
    <t>https://stockanalysis.com/stocks/mkc/transcripts/629048-q2-2026/</t>
  </si>
  <si>
    <t>3Q consumer volume outlook</t>
  </si>
  <si>
    <t>S8</t>
  </si>
  <si>
    <t>Zacks / Yahoo Finance</t>
  </si>
  <si>
    <t>https://finance.yahoo.com/markets/stocks/articles/earnings-preview-mccormick-mkc-q3-130002870.html</t>
  </si>
  <si>
    <t>Negative ESP, EPS risk</t>
  </si>
  <si>
    <t>S9</t>
  </si>
  <si>
    <t>https://www.sec.gov/Archives/edgar/data/63754/000006375426000037/R23.htm</t>
  </si>
  <si>
    <t>FY25 product categories and US/EMEA/Other geography</t>
  </si>
  <si>
    <t>Historic segment product/unit counts</t>
  </si>
  <si>
    <t>Unavailable — see Notes</t>
  </si>
  <si>
    <t>Unit/customer counts and churn not reported in S1–S4; annual FY25 product splits from S9 are in Segment E50:E53.</t>
  </si>
  <si>
    <t>Historical segment regional absolute sales</t>
  </si>
  <si>
    <t>3Q25 and 4Q25 Americas/EMEA/APAC dollar splits unavailable in S1–S3; FY25 reports US/EMEA/Other in S9.</t>
  </si>
  <si>
    <t>3Q26 actual results</t>
  </si>
  <si>
    <t>Not used: only pre-2026-09-26 cutoff</t>
  </si>
  <si>
    <t>CapIQ as-of date</t>
  </si>
  <si>
    <t>MKC_history.csv SHA256</t>
  </si>
  <si>
    <t>394cbd987a9e9580cfec1dbb586f7721f0d655c858f1ec6b6488d1fbc021d39b</t>
  </si>
  <si>
    <t>MKC_consensus.json SHA256</t>
  </si>
  <si>
    <t>bc16b4344d6891c14c8a92b8a31cfd26074cd7998f598e4695813c192b93e2e3</t>
  </si>
  <si>
    <t>CapIQ summary SHA256</t>
  </si>
  <si>
    <t>Inputs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</si>
  <si>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</si>
  <si>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</si>
  <si>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</si>
  <si>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</si>
  <si>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</si>
  <si>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</si>
  <si>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</si>
  <si>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 xml:space="preserve">report_date_x000D_</t>
  </si>
  <si>
    <t>S&amp;P Capital IQ full summary | captured 2026-09-24</t>
  </si>
  <si>
    <t>ticker</t>
  </si>
  <si>
    <t>MKC</t>
  </si>
  <si>
    <t>company</t>
  </si>
  <si>
    <t>exchange_ticker</t>
  </si>
  <si>
    <t>NYSE:MKC</t>
  </si>
  <si>
    <t>capiq_company_id</t>
  </si>
  <si>
    <t>analyst_count</t>
  </si>
  <si>
    <t>fiscal_year_end</t>
  </si>
  <si>
    <t>Nov-30</t>
  </si>
  <si>
    <t>forward_quarter_label</t>
  </si>
  <si>
    <t>FQ3 2026 - Aug 2026</t>
  </si>
  <si>
    <t>2026-08-31</t>
  </si>
  <si>
    <t>expected_report_date</t>
  </si>
  <si>
    <t>2026-10-01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</si>
  <si>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</si>
  <si>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</si>
  <si>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</si>
  <si>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</si>
  <si>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</si>
  <si>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</si>
  <si>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</si>
  <si>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</si>
  <si>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</si>
  <si>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</si>
  <si>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</si>
  <si>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</si>
  <si>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</si>
  <si>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</si>
  <si>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</si>
  <si>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</si>
  <si>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</si>
  <si>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</si>
  <si>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</si>
  <si>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</si>
  <si>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</si>
  <si>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</si>
  <si>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</si>
  <si>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</si>
  <si>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</si>
  <si>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</si>
  <si>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</si>
  <si>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</si>
  <si>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</si>
  <si>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</si>
  <si>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</si>
  <si>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</si>
  <si>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</si>
  <si>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</si>
  <si>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</si>
  <si>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</si>
  <si>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</si>
  <si>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</si>
  <si>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</si>
  <si>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</si>
  <si>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</si>
  <si>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</si>
  <si>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</si>
  <si>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</si>
  <si>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</si>
  <si>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Full CapIQ free-text summary_row.notes</t>
  </si>
  <si>
    <t>notes</t>
  </si>
  <si>
    <t>Call 8 a.m. Oct 1. 52wk range 72.41/44.82. FY2026 EPSn guidance 3.05/3.13. Feb-2026 GAAP EPS actual 3.77 includes a large one-off gain.</t>
  </si>
  <si>
    <t>Captured date</t>
  </si>
  <si>
    <t>Precision</t>
  </si>
  <si>
    <t>Date only; no precise timestamp</t>
  </si>
  <si>
    <t>History SHA256</t>
  </si>
  <si>
    <t>Consensus SHA256</t>
  </si>
  <si>
    <t>466cfdf5041c003c2add1a43299d70d2554c3b222a3ada272df67c1f2d6d327a</t>
  </si>
  <si>
    <t>Source units</t>
  </si>
  <si>
    <t>USD millions and USD/common share; verified SEC 10-Q</t>
  </si>
</sst>
</file>

<file path=xl/styles.xml><?xml version="1.0" encoding="utf-8"?>
<styleSheet xmlns="http://schemas.openxmlformats.org/spreadsheetml/2006/main">
  <numFmts count="8">
    <numFmt numFmtId="164" formatCode="#,##0.0_);(#,##0.0);–_)"/>
    <numFmt numFmtId="165" formatCode="General"/>
    <numFmt numFmtId="166" formatCode="yyyy-mm-dd"/>
    <numFmt numFmtId="167" formatCode="0.0%_);(0.0%);–_)"/>
    <numFmt numFmtId="168" formatCode="#,##0.0;(#,##0.0);–"/>
    <numFmt numFmtId="169" formatCode="$0.00"/>
    <numFmt numFmtId="170" formatCode="#,##0.00;(#,##0.00);–"/>
    <numFmt numFmtId="171" formatCode="0.0%"/>
  </numFmts>
  <fonts count="13">
    <font>
      <sz val="11"/>
      <name val="Calibri"/>
    </font>
    <font>
      <b val="0"/>
      <i val="0"/>
      <strike val="0"/>
      <sz val="11"/>
      <color rgb="FF000000"/>
      <name val="Aptos Narrow"/>
    </font>
    <font>
      <b val="0"/>
      <i val="0"/>
      <strike val="0"/>
      <sz val="11"/>
      <color rgb="FF000000"/>
      <name val="Calibri"/>
    </font>
    <font>
      <b val="0"/>
      <i val="0"/>
      <strike val="0"/>
      <sz val="11"/>
      <color rgb="FF0000FF"/>
      <name val="Aptos Narrow"/>
    </font>
    <font>
      <b/>
      <i val="0"/>
      <strike val="0"/>
      <sz val="12"/>
      <color rgb="FF000000"/>
      <name val="Aptos Narrow"/>
    </font>
    <font>
      <b val="0"/>
      <i/>
      <strike val="0"/>
      <sz val="11"/>
      <color rgb="FF0000FF"/>
      <name val="Aptos Narrow"/>
    </font>
    <font>
      <b/>
      <i val="0"/>
      <strike val="0"/>
      <sz val="11"/>
      <color rgb="FF000000"/>
      <name val="Aptos Narrow"/>
    </font>
    <font>
      <b val="0"/>
      <i val="0"/>
      <strike val="0"/>
      <sz val="11"/>
      <color rgb="FF006100"/>
      <name val="Aptos Narrow"/>
    </font>
    <font>
      <b val="0"/>
      <i/>
      <strike val="0"/>
      <sz val="11"/>
      <color rgb="FF000000"/>
      <name val="Aptos Narrow"/>
    </font>
    <font>
      <b val="0"/>
      <i/>
      <strike val="0"/>
      <sz val="11"/>
      <color rgb="FF006100"/>
      <name val="Aptos Narrow"/>
    </font>
    <font>
      <b/>
      <i val="0"/>
      <strike val="0"/>
      <sz val="15"/>
      <color rgb="FF000000"/>
      <name val="Aptos Narrow"/>
    </font>
    <font>
      <b/>
      <i val="0"/>
      <strike val="0"/>
      <sz val="11"/>
      <color rgb="FF0000FF"/>
      <name val="Aptos Narrow"/>
    </font>
    <font>
      <b/>
      <i val="0"/>
      <strike val="0"/>
      <sz val="11"/>
      <color rgb="FF0061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F4F8FF"/>
      </patternFill>
    </fill>
    <fill>
      <patternFill patternType="solid">
        <fgColor rgb="FFE9EDF2"/>
      </patternFill>
    </fill>
  </fills>
  <borders count="3">
    <border>
      <left/>
      <right/>
      <top/>
      <bottom/>
      <diagonal/>
    </border>
    <border>
      <top style="thin">
        <color rgb="FFB8C2CC"/>
      </top>
      <bottom style="thin">
        <color rgb="FFB8C2CC"/>
      </bottom>
    </border>
    <border>
      <top style="thin">
        <color rgb="FF667588"/>
      </top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general" vertical="bottom"/>
      <protection locked="1" hidden="0"/>
    </xf>
    <xf numFmtId="165" fontId="3" fillId="0" borderId="0" xfId="0" applyNumberFormat="1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166" fontId="3" fillId="0" borderId="0" xfId="0" applyNumberFormat="1" applyFont="1" applyFill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4" fontId="6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7" fillId="0" borderId="0" xfId="0" applyNumberFormat="1" applyFont="1" applyFill="1" applyAlignment="1" applyProtection="1">
      <alignment horizontal="general" vertical="bottom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167" fontId="8" fillId="2" borderId="0" xfId="0" applyNumberFormat="1" applyFont="1" applyFill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general" vertical="bottom"/>
      <protection locked="1" hidden="0"/>
    </xf>
    <xf numFmtId="166" fontId="1" fillId="3" borderId="1" xfId="0" applyNumberFormat="1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167" fontId="9" fillId="0" borderId="0" xfId="0" applyNumberFormat="1" applyFont="1" applyFill="1" applyAlignment="1" applyProtection="1">
      <alignment horizontal="general" vertical="bottom"/>
      <protection locked="1" hidden="0"/>
    </xf>
    <xf numFmtId="164" fontId="10" fillId="0" borderId="0" xfId="0" applyNumberFormat="1" applyFont="1" applyFill="1" applyAlignment="1" applyProtection="1">
      <alignment horizontal="general" vertical="bottom"/>
      <protection locked="1" hidden="0"/>
    </xf>
    <xf numFmtId="164" fontId="6" fillId="2" borderId="2" xfId="0" applyNumberFormat="1" applyFont="1" applyFill="1" applyBorder="1" applyAlignment="1" applyProtection="1">
      <alignment horizontal="general" vertical="bottom"/>
      <protection locked="1" hidden="0"/>
    </xf>
    <xf numFmtId="168" fontId="1" fillId="0" borderId="0" xfId="0" applyNumberFormat="1" applyFont="1" applyFill="1" applyAlignment="1" applyProtection="1">
      <alignment horizontal="general" vertical="bottom"/>
      <protection locked="1" hidden="0"/>
    </xf>
    <xf numFmtId="164" fontId="1" fillId="3" borderId="1" xfId="0" applyNumberFormat="1" applyFont="1" applyFill="1" applyBorder="1" applyAlignment="1" applyProtection="1">
      <alignment horizontal="general" vertical="bottom"/>
      <protection locked="1" hidden="0"/>
    </xf>
    <xf numFmtId="164" fontId="11" fillId="0" borderId="2" xfId="0" applyNumberFormat="1" applyFont="1" applyFill="1" applyBorder="1" applyAlignment="1" applyProtection="1">
      <alignment horizontal="general" vertical="bottom"/>
      <protection locked="1" hidden="0"/>
    </xf>
    <xf numFmtId="0" fontId="6" fillId="3" borderId="1" xfId="0" applyFont="1" applyFill="1" applyBorder="1" applyAlignment="1" applyProtection="1">
      <alignment horizontal="general" vertical="bottom"/>
      <protection locked="1" hidden="0"/>
    </xf>
    <xf numFmtId="164" fontId="3" fillId="2" borderId="0" xfId="0" applyNumberFormat="1" applyFont="1" applyFill="1" applyAlignment="1" applyProtection="1">
      <alignment horizontal="general" vertical="bottom"/>
      <protection locked="1" hidden="0"/>
    </xf>
    <xf numFmtId="169" fontId="7" fillId="0" borderId="0" xfId="0" applyNumberFormat="1" applyFont="1" applyFill="1" applyAlignment="1" applyProtection="1">
      <alignment horizontal="general" vertical="bottom"/>
      <protection locked="1" hidden="0"/>
    </xf>
    <xf numFmtId="167" fontId="3" fillId="0" borderId="0" xfId="0" applyNumberFormat="1" applyFont="1" applyFill="1" applyAlignment="1" applyProtection="1">
      <alignment horizontal="general" vertical="bottom"/>
      <protection locked="1" hidden="0"/>
    </xf>
    <xf numFmtId="167" fontId="9" fillId="2" borderId="0" xfId="0" applyNumberFormat="1" applyFont="1" applyFill="1" applyAlignment="1" applyProtection="1">
      <alignment horizontal="general" vertical="bottom"/>
      <protection locked="1" hidden="0"/>
    </xf>
    <xf numFmtId="169" fontId="1" fillId="0" borderId="0" xfId="0" applyNumberFormat="1" applyFont="1" applyFill="1" applyAlignment="1" applyProtection="1">
      <alignment horizontal="general" vertical="bottom"/>
      <protection locked="1" hidden="0"/>
    </xf>
    <xf numFmtId="167" fontId="5" fillId="2" borderId="0" xfId="0" applyNumberFormat="1" applyFont="1" applyFill="1" applyAlignment="1" applyProtection="1">
      <alignment horizontal="general" vertical="bottom"/>
      <protection locked="1" hidden="0"/>
    </xf>
    <xf numFmtId="164" fontId="7" fillId="2" borderId="0" xfId="0" applyNumberFormat="1" applyFont="1" applyFill="1" applyAlignment="1" applyProtection="1">
      <alignment horizontal="general" vertical="bottom"/>
      <protection locked="1" hidden="0"/>
    </xf>
    <xf numFmtId="164" fontId="6" fillId="3" borderId="1" xfId="0" applyNumberFormat="1" applyFont="1" applyFill="1" applyBorder="1" applyAlignment="1" applyProtection="1">
      <alignment horizontal="general" vertical="bottom"/>
      <protection locked="1" hidden="0"/>
    </xf>
    <xf numFmtId="165" fontId="3" fillId="2" borderId="0" xfId="0" applyNumberFormat="1" applyFont="1" applyFill="1" applyAlignment="1" applyProtection="1">
      <alignment horizontal="general" vertical="bottom"/>
      <protection locked="1" hidden="0"/>
    </xf>
    <xf numFmtId="164" fontId="12" fillId="0" borderId="2" xfId="0" applyNumberFormat="1" applyFont="1" applyFill="1" applyBorder="1" applyAlignment="1" applyProtection="1">
      <alignment horizontal="general" vertical="bottom"/>
      <protection locked="1" hidden="0"/>
    </xf>
    <xf numFmtId="0" fontId="6" fillId="0" borderId="2" xfId="0" applyFont="1" applyFill="1" applyBorder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 wrapText="1"/>
      <protection locked="1" hidden="0"/>
    </xf>
    <xf numFmtId="168" fontId="1" fillId="2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4" fontId="12" fillId="2" borderId="2" xfId="0" applyNumberFormat="1" applyFont="1" applyFill="1" applyBorder="1" applyAlignment="1" applyProtection="1">
      <alignment horizontal="general" vertical="bottom"/>
      <protection locked="1" hidden="0"/>
    </xf>
    <xf numFmtId="0" fontId="10" fillId="0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9" fontId="6" fillId="0" borderId="2" xfId="0" applyNumberFormat="1" applyFont="1" applyFill="1" applyBorder="1" applyAlignment="1" applyProtection="1">
      <alignment horizontal="general" vertical="bottom"/>
      <protection locked="1" hidden="0"/>
    </xf>
    <xf numFmtId="170" fontId="7" fillId="0" borderId="0" xfId="0" applyNumberFormat="1" applyFont="1" applyFill="1" applyAlignment="1" applyProtection="1">
      <alignment horizontal="general" vertical="bottom"/>
      <protection locked="1" hidden="0"/>
    </xf>
    <xf numFmtId="171" fontId="3" fillId="0" borderId="0" xfId="0" applyNumberFormat="1" applyFont="1" applyFill="1" applyAlignment="1" applyProtection="1">
      <alignment horizontal="general" vertical="bottom"/>
      <protection locked="1" hidden="0"/>
    </xf>
    <xf numFmtId="169" fontId="3" fillId="0" borderId="0" xfId="0" applyNumberFormat="1" applyFont="1" applyFill="1" applyAlignment="1" applyProtection="1">
      <alignment horizontal="general" vertical="bottom"/>
      <protection locked="1" hidden="0"/>
    </xf>
    <xf numFmtId="164" fontId="1" fillId="2" borderId="1" xfId="0" applyNumberFormat="1" applyFont="1" applyFill="1" applyBorder="1" applyAlignment="1" applyProtection="1">
      <alignment horizontal="general" vertical="bottom"/>
      <protection locked="1" hidden="0"/>
    </xf>
    <xf numFmtId="169" fontId="6" fillId="2" borderId="2" xfId="0" applyNumberFormat="1" applyFont="1" applyFill="1" applyBorder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 wrapText="1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76200</xdr:colOff>
      <xdr:row>0</xdr:row>
      <xdr:rowOff>76200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RowHeight="15"/>
  <cols>
    <col min="1" max="1" width="3" customWidth="1"/>
    <col min="2" max="2" width="34" customWidth="1"/>
    <col min="3" max="8" width="14" customWidth="1"/>
    <col min="10" max="10" width="16" customWidth="1"/>
    <col min="11" max="11" width="65" customWidth="1"/>
  </cols>
  <sheetData>
    <row r="2">
      <c r="B2" s="9" t="s">
        <v>0</v>
      </c>
      <c r="C2" s="9"/>
      <c r="D2" s="9" t="s">
        <v>0</v>
      </c>
      <c r="E2" s="9"/>
      <c r="F2" s="9"/>
      <c r="G2" s="9"/>
      <c r="H2" s="9"/>
      <c r="I2" s="1"/>
      <c r="J2" s="1"/>
      <c r="K2" s="1"/>
    </row>
    <row r="3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42" t="s">
        <v>12</v>
      </c>
      <c r="C10" s="20"/>
      <c r="D10" s="20"/>
      <c r="E10" s="20"/>
      <c r="F10" s="20"/>
      <c r="G10" s="5"/>
      <c r="H10" s="6"/>
      <c r="I10" s="1"/>
      <c r="J10" s="1"/>
      <c r="K10" s="1" t="s">
        <v>13</v>
      </c>
    </row>
    <row r="11">
      <c r="B11" s="1" t="s">
        <v>0</v>
      </c>
      <c r="C11" s="5"/>
      <c r="D11" s="5"/>
      <c r="E11" s="5"/>
      <c r="F11" s="5"/>
      <c r="G11" s="5"/>
      <c r="H11" s="6"/>
      <c r="I11" s="1"/>
      <c r="J11" s="1"/>
      <c r="K11" s="1"/>
    </row>
    <row r="12">
      <c r="B12" s="1" t="s">
        <v>14</v>
      </c>
      <c r="C12" s="5" t="s">
        <v>15</v>
      </c>
      <c r="D12" s="5"/>
      <c r="E12" s="5"/>
      <c r="F12" s="5"/>
      <c r="G12" s="5"/>
      <c r="H12" s="6"/>
      <c r="I12" s="1"/>
      <c r="J12" s="1"/>
      <c r="K12" s="1"/>
    </row>
    <row r="13">
      <c r="B13" s="1" t="s">
        <v>16</v>
      </c>
      <c r="C13" s="5" t="s">
        <v>17</v>
      </c>
      <c r="D13" s="5"/>
      <c r="E13" s="5"/>
      <c r="F13" s="5"/>
      <c r="G13" s="5"/>
      <c r="H13" s="6"/>
      <c r="I13" s="1"/>
      <c r="J13" s="1"/>
      <c r="K13" s="1"/>
    </row>
    <row r="14">
      <c r="B14" s="1" t="s">
        <v>18</v>
      </c>
      <c r="C14" s="5" t="s">
        <v>19</v>
      </c>
      <c r="D14" s="5"/>
      <c r="E14" s="5"/>
      <c r="F14" s="5"/>
      <c r="G14" s="5"/>
      <c r="H14" s="6"/>
      <c r="I14" s="1"/>
      <c r="J14" s="1"/>
      <c r="K14" s="1"/>
    </row>
    <row r="15">
      <c r="B15" s="1" t="s">
        <v>20</v>
      </c>
      <c r="C15" s="5" t="s">
        <v>21</v>
      </c>
      <c r="D15" s="5"/>
      <c r="E15" s="5"/>
      <c r="F15" s="5"/>
      <c r="G15" s="5"/>
      <c r="H15" s="6"/>
      <c r="I15" s="1"/>
      <c r="J15" s="1"/>
      <c r="K15" s="1"/>
    </row>
    <row r="16">
      <c r="B16" s="1" t="s">
        <v>22</v>
      </c>
      <c r="C16" s="5" t="s">
        <v>23</v>
      </c>
      <c r="D16" s="5"/>
      <c r="E16" s="5"/>
      <c r="F16" s="5"/>
      <c r="G16" s="5"/>
      <c r="H16" s="6"/>
      <c r="I16" s="1"/>
      <c r="J16" s="1"/>
      <c r="K16" s="1"/>
    </row>
    <row r="17">
      <c r="B17" s="1" t="s">
        <v>24</v>
      </c>
      <c r="C17" s="5" t="s">
        <v>25</v>
      </c>
      <c r="D17" s="5"/>
      <c r="E17" s="5"/>
      <c r="F17" s="5"/>
      <c r="G17" s="5"/>
      <c r="H17" s="6"/>
      <c r="I17" s="1"/>
      <c r="J17" s="1"/>
      <c r="K17" s="1"/>
    </row>
    <row r="18">
      <c r="B18" s="1" t="s">
        <v>26</v>
      </c>
      <c r="C18" s="5" t="s">
        <v>27</v>
      </c>
      <c r="D18" s="5"/>
      <c r="E18" s="5"/>
      <c r="F18" s="5"/>
      <c r="G18" s="5"/>
      <c r="H18" s="6"/>
      <c r="I18" s="1"/>
      <c r="J18" s="1"/>
      <c r="K18" s="1"/>
    </row>
    <row r="19">
      <c r="B19" s="1" t="s">
        <v>28</v>
      </c>
      <c r="C19" s="5" t="s">
        <v>29</v>
      </c>
      <c r="D19" s="5"/>
      <c r="E19" s="5"/>
      <c r="F19" s="5"/>
      <c r="G19" s="5"/>
      <c r="H19" s="6"/>
      <c r="I19" s="1"/>
      <c r="J19" s="1"/>
      <c r="K19" s="1" t="s">
        <v>30</v>
      </c>
    </row>
    <row r="20" ht="28.5">
      <c r="B20" s="25" t="s">
        <v>31</v>
      </c>
      <c r="C20" s="33" t="s">
        <v>32</v>
      </c>
      <c r="D20" s="33" t="s">
        <v>33</v>
      </c>
      <c r="E20" s="33" t="s">
        <v>34</v>
      </c>
      <c r="F20" s="33" t="s">
        <v>35</v>
      </c>
      <c r="G20" s="5"/>
      <c r="H20" s="6"/>
      <c r="I20" s="1"/>
      <c r="J20" s="1"/>
      <c r="K20" s="1"/>
    </row>
    <row r="21">
      <c r="B21" s="1" t="s">
        <v>36</v>
      </c>
      <c r="C21" s="45">
        <f>'Income Statement'!H10</f>
        <v>1975.7908422320002</v>
      </c>
      <c r="D21" s="45">
        <f>Inputs!C46</f>
        <v>1978.62</v>
      </c>
      <c r="E21" s="5" t="s">
        <v>37</v>
      </c>
      <c r="F21" s="10">
        <f>C21/D21-1</f>
        <v>-0.0014298641315663163</v>
      </c>
      <c r="G21" s="5"/>
      <c r="H21" s="6"/>
      <c r="I21" s="1"/>
      <c r="J21" s="1"/>
      <c r="K21" s="1"/>
    </row>
    <row r="22">
      <c r="B22" s="1" t="s">
        <v>38</v>
      </c>
      <c r="C22" s="13">
        <f>'Income Statement'!H34</f>
        <v>199.40359731679436</v>
      </c>
      <c r="D22" s="13">
        <f>Inputs!C56</f>
        <v>203.57</v>
      </c>
      <c r="E22" s="5" t="s">
        <v>37</v>
      </c>
      <c r="F22" s="10">
        <f>C22/D22-1</f>
        <v>-0.02046668312229516</v>
      </c>
      <c r="G22" s="5"/>
      <c r="H22" s="6"/>
      <c r="I22" s="1"/>
      <c r="J22" s="1"/>
      <c r="K22" s="1"/>
    </row>
    <row r="23">
      <c r="B23" s="1" t="s">
        <v>39</v>
      </c>
      <c r="C23" s="27">
        <f>'Income Statement'!H35</f>
        <v>0.7397647832194189</v>
      </c>
      <c r="D23" s="27">
        <f>Inputs!C29</f>
        <v>0.76</v>
      </c>
      <c r="E23" s="27" t="s">
        <v>37</v>
      </c>
      <c r="F23" s="30">
        <f>C23-D23</f>
        <v>-0.020235216780581156</v>
      </c>
      <c r="G23" s="5"/>
      <c r="H23" s="6"/>
      <c r="I23" s="1"/>
      <c r="J23" s="1"/>
      <c r="K23" s="1"/>
    </row>
    <row r="24">
      <c r="B24" s="1" t="s">
        <v>40</v>
      </c>
      <c r="C24" s="13">
        <f>'Income Statement'!H28</f>
        <v>182.68359731679436</v>
      </c>
      <c r="D24" s="13">
        <f>Inputs!C57</f>
        <v>206</v>
      </c>
      <c r="E24" s="5" t="s">
        <v>37</v>
      </c>
      <c r="F24" s="10">
        <f>C24/D24-1</f>
        <v>-0.11318642079226038</v>
      </c>
      <c r="G24" s="5"/>
      <c r="H24" s="6"/>
      <c r="I24" s="1"/>
      <c r="J24" s="1"/>
      <c r="K24" s="1"/>
    </row>
    <row r="25">
      <c r="B25" s="1" t="s">
        <v>41</v>
      </c>
      <c r="C25" s="27">
        <f>'Income Statement'!H30</f>
        <v>0.6777354751133161</v>
      </c>
      <c r="D25" s="27">
        <f>Inputs!C38</f>
        <v>0.76</v>
      </c>
      <c r="E25" s="5" t="s">
        <v>37</v>
      </c>
      <c r="F25" s="30">
        <f>C25-D25</f>
        <v>-0.0822645248866839</v>
      </c>
      <c r="G25" s="5"/>
      <c r="H25" s="6"/>
      <c r="I25" s="1"/>
      <c r="J25" s="1"/>
      <c r="K25" s="1"/>
    </row>
    <row r="26">
      <c r="B26" s="36" t="s">
        <v>42</v>
      </c>
      <c r="C26" s="12"/>
      <c r="D26" s="12"/>
      <c r="E26" s="35" t="str">
        <f>IF(AND(ABS('Revenue summary'!H25)&lt;H35,ABS('Balance Sheet'!H40)&lt;H35,ABS('Cash Flow Statement'!H26)&lt;H35,ABS(Geo!H14)&lt;H35,ABS('Income Statement'!H36)&lt;H35,'Income Statement'!H43,ABS('Cash Flow Statement'!H43)&lt;H35,C21='Income Statement'!H10,C22='Income Statement'!H34,C23='Income Statement'!H35),"PASS","FAIL")</f>
        <v>PASS</v>
      </c>
      <c r="F26" s="12"/>
      <c r="G26" s="5"/>
      <c r="H26" s="6"/>
      <c r="I26" s="1"/>
      <c r="J26" s="1"/>
      <c r="K26" s="1"/>
    </row>
    <row r="27">
      <c r="B27" s="1" t="s">
        <v>43</v>
      </c>
      <c r="C27" s="46">
        <v>0.42</v>
      </c>
      <c r="D27" s="5"/>
      <c r="E27" s="5"/>
      <c r="F27" s="5"/>
      <c r="G27" s="5"/>
      <c r="H27" s="6"/>
      <c r="I27" s="1"/>
      <c r="J27" s="1"/>
      <c r="K27" s="1"/>
    </row>
    <row r="28">
      <c r="B28" s="1" t="s">
        <v>44</v>
      </c>
      <c r="C28" s="5" t="s">
        <v>45</v>
      </c>
      <c r="D28" s="5"/>
      <c r="E28" s="5"/>
      <c r="F28" s="5"/>
      <c r="G28" s="5"/>
      <c r="H28" s="6"/>
      <c r="I28" s="1"/>
      <c r="J28" s="1"/>
      <c r="K28" s="1"/>
    </row>
    <row r="29">
      <c r="B29" s="1" t="s">
        <v>46</v>
      </c>
      <c r="C29" s="5"/>
      <c r="D29" s="5"/>
      <c r="E29" s="5"/>
      <c r="F29" s="5"/>
      <c r="G29" s="5"/>
      <c r="H29" s="6"/>
      <c r="I29" s="1"/>
      <c r="J29" s="1"/>
      <c r="K29" s="1" t="s">
        <v>47</v>
      </c>
    </row>
    <row r="30">
      <c r="B30" s="1" t="s">
        <v>48</v>
      </c>
      <c r="C30" s="5"/>
      <c r="D30" s="5"/>
      <c r="E30" s="5"/>
      <c r="F30" s="5"/>
      <c r="G30" s="5"/>
      <c r="H30" s="6"/>
      <c r="I30" s="1"/>
      <c r="J30" s="1"/>
      <c r="K30" s="1" t="s">
        <v>49</v>
      </c>
    </row>
    <row r="31">
      <c r="B31" s="1"/>
      <c r="C31" s="5"/>
      <c r="D31" s="5"/>
      <c r="E31" s="5"/>
      <c r="F31" s="5"/>
      <c r="G31" s="5"/>
      <c r="H31" s="6"/>
      <c r="I31" s="1"/>
      <c r="J31" s="1"/>
      <c r="K31" s="1"/>
    </row>
    <row r="32">
      <c r="B32" s="1" t="s">
        <v>50</v>
      </c>
      <c r="C32" s="27">
        <f>Guidance!G15</f>
        <v>3.09</v>
      </c>
      <c r="D32" s="5"/>
      <c r="E32" s="5"/>
      <c r="F32" s="5"/>
      <c r="G32" s="5"/>
      <c r="H32" s="6"/>
      <c r="I32" s="1"/>
      <c r="J32" s="1"/>
      <c r="K32" s="1" t="s">
        <v>51</v>
      </c>
    </row>
    <row r="33">
      <c r="B33" s="1"/>
      <c r="C33" s="5"/>
      <c r="D33" s="5"/>
      <c r="E33" s="5"/>
      <c r="F33" s="5"/>
      <c r="G33" s="5"/>
      <c r="H33" s="6"/>
      <c r="I33" s="1"/>
      <c r="J33" s="1"/>
      <c r="K33" s="1"/>
    </row>
    <row r="34">
      <c r="B34" s="1"/>
      <c r="C34" s="5"/>
      <c r="D34" s="5"/>
      <c r="E34" s="5"/>
      <c r="F34" s="5"/>
      <c r="G34" s="5"/>
      <c r="H34" s="6"/>
      <c r="I34" s="1"/>
      <c r="J34" s="1"/>
      <c r="K34" s="1"/>
    </row>
    <row r="35">
      <c r="B35" s="1" t="s">
        <v>52</v>
      </c>
      <c r="C35" s="5"/>
      <c r="D35" s="5"/>
      <c r="E35" s="5"/>
      <c r="F35" s="5"/>
      <c r="G35" s="5"/>
      <c r="H35" s="26">
        <v>0.000001</v>
      </c>
      <c r="I35" s="1"/>
      <c r="J35" s="1"/>
      <c r="K35" s="1"/>
    </row>
    <row r="36">
      <c r="B36" s="1"/>
      <c r="C36" s="5"/>
      <c r="D36" s="5"/>
      <c r="E36" s="5"/>
      <c r="F36" s="5"/>
      <c r="G36" s="5"/>
      <c r="H36" s="6"/>
      <c r="I36" s="1"/>
      <c r="J36" s="1"/>
      <c r="K36" s="1"/>
    </row>
    <row r="37">
      <c r="B37" s="1"/>
      <c r="C37" s="5"/>
      <c r="D37" s="5"/>
      <c r="E37" s="5"/>
      <c r="F37" s="5"/>
      <c r="G37" s="5"/>
      <c r="H37" s="6"/>
      <c r="I37" s="1"/>
      <c r="J37" s="1"/>
      <c r="K37" s="1"/>
    </row>
    <row r="38">
      <c r="B38" s="1"/>
      <c r="C38" s="5"/>
      <c r="D38" s="5"/>
      <c r="E38" s="5"/>
      <c r="F38" s="5"/>
      <c r="G38" s="5"/>
      <c r="H38" s="6"/>
      <c r="I38" s="1"/>
      <c r="J38" s="1"/>
      <c r="K38" s="1"/>
    </row>
    <row r="39">
      <c r="B39" s="1"/>
      <c r="C39" s="5"/>
      <c r="D39" s="5"/>
      <c r="E39" s="5"/>
      <c r="F39" s="5"/>
      <c r="G39" s="5"/>
      <c r="H39" s="6"/>
      <c r="I39" s="1"/>
      <c r="J39" s="1"/>
      <c r="K39" s="1"/>
    </row>
    <row r="40">
      <c r="B40" s="1"/>
      <c r="C40" s="5"/>
      <c r="D40" s="5"/>
      <c r="E40" s="5"/>
      <c r="F40" s="5"/>
      <c r="G40" s="5"/>
      <c r="H40" s="6"/>
      <c r="I40" s="1"/>
      <c r="J40" s="1"/>
      <c r="K40" s="1"/>
    </row>
    <row r="41">
      <c r="B41" s="1"/>
      <c r="C41" s="5"/>
      <c r="D41" s="5"/>
      <c r="E41" s="5"/>
      <c r="F41" s="5"/>
      <c r="G41" s="5"/>
      <c r="H41" s="6"/>
      <c r="I41" s="1"/>
      <c r="J41" s="1"/>
      <c r="K41" s="1"/>
    </row>
    <row r="42">
      <c r="B42" s="1"/>
      <c r="C42" s="5"/>
      <c r="D42" s="5"/>
      <c r="E42" s="5"/>
      <c r="F42" s="5"/>
      <c r="G42" s="5"/>
      <c r="H42" s="6"/>
      <c r="I42" s="1"/>
      <c r="J42" s="1"/>
      <c r="K42" s="1"/>
    </row>
    <row r="43">
      <c r="B43" s="1"/>
      <c r="C43" s="5"/>
      <c r="D43" s="5"/>
      <c r="E43" s="5"/>
      <c r="F43" s="5"/>
      <c r="G43" s="5"/>
      <c r="H43" s="6"/>
      <c r="I43" s="1"/>
      <c r="J43" s="1"/>
      <c r="K43" s="1"/>
    </row>
    <row r="44">
      <c r="B44" s="1"/>
      <c r="C44" s="5"/>
      <c r="D44" s="5"/>
      <c r="E44" s="5"/>
      <c r="F44" s="5"/>
      <c r="G44" s="5"/>
      <c r="H44" s="6"/>
      <c r="I44" s="1"/>
      <c r="J44" s="1"/>
      <c r="K44" s="1"/>
    </row>
    <row r="45">
      <c r="B45" s="1"/>
      <c r="C45" s="5"/>
      <c r="D45" s="5"/>
      <c r="E45" s="5"/>
      <c r="F45" s="5"/>
      <c r="G45" s="5"/>
      <c r="H45" s="6"/>
      <c r="I45" s="1"/>
      <c r="J45" s="1"/>
      <c r="K45" s="1"/>
    </row>
    <row r="46">
      <c r="B46" s="1"/>
      <c r="C46" s="5"/>
      <c r="D46" s="5"/>
      <c r="E46" s="5"/>
      <c r="F46" s="5"/>
      <c r="G46" s="5"/>
      <c r="H46" s="6"/>
      <c r="I46" s="1"/>
      <c r="J46" s="1"/>
      <c r="K46" s="1"/>
    </row>
    <row r="47">
      <c r="B47" s="1"/>
      <c r="C47" s="5"/>
      <c r="D47" s="5"/>
      <c r="E47" s="5"/>
      <c r="F47" s="5"/>
      <c r="G47" s="5"/>
      <c r="H47" s="6"/>
      <c r="I47" s="1"/>
      <c r="J47" s="1"/>
      <c r="K47" s="1"/>
    </row>
    <row r="48">
      <c r="B48" s="1"/>
      <c r="C48" s="5"/>
      <c r="D48" s="5"/>
      <c r="E48" s="5"/>
      <c r="F48" s="5"/>
      <c r="G48" s="5"/>
      <c r="H48" s="6"/>
      <c r="I48" s="1"/>
      <c r="J48" s="1"/>
      <c r="K48" s="1"/>
    </row>
    <row r="49">
      <c r="B49" s="1"/>
      <c r="C49" s="5"/>
      <c r="D49" s="5"/>
      <c r="E49" s="5"/>
      <c r="F49" s="5"/>
      <c r="G49" s="5"/>
      <c r="H49" s="6"/>
      <c r="I49" s="1"/>
      <c r="J49" s="1"/>
      <c r="K49" s="1"/>
    </row>
    <row r="50">
      <c r="B50" s="1"/>
      <c r="C50" s="5"/>
      <c r="D50" s="5"/>
      <c r="E50" s="5"/>
      <c r="F50" s="5"/>
      <c r="G50" s="5"/>
      <c r="H50" s="6"/>
      <c r="I50" s="1"/>
      <c r="J50" s="1"/>
      <c r="K50" s="1"/>
    </row>
    <row r="51">
      <c r="B51" s="1"/>
      <c r="C51" s="5"/>
      <c r="D51" s="5"/>
      <c r="E51" s="5"/>
      <c r="F51" s="5"/>
      <c r="G51" s="5"/>
      <c r="H51" s="6"/>
      <c r="I51" s="1"/>
      <c r="J51" s="1"/>
      <c r="K51" s="1"/>
    </row>
    <row r="52">
      <c r="B52" s="1"/>
      <c r="C52" s="5"/>
      <c r="D52" s="5"/>
      <c r="E52" s="5"/>
      <c r="F52" s="5"/>
      <c r="G52" s="5"/>
      <c r="H52" s="6"/>
      <c r="I52" s="1"/>
      <c r="J52" s="1"/>
      <c r="K52" s="1"/>
    </row>
    <row r="53">
      <c r="B53" s="1"/>
      <c r="C53" s="5"/>
      <c r="D53" s="5"/>
      <c r="E53" s="5"/>
      <c r="F53" s="5"/>
      <c r="G53" s="5"/>
      <c r="H53" s="6"/>
      <c r="I53" s="1"/>
      <c r="J53" s="1"/>
      <c r="K53" s="1"/>
    </row>
    <row r="54">
      <c r="B54" s="1"/>
      <c r="C54" s="5"/>
      <c r="D54" s="5"/>
      <c r="E54" s="5"/>
      <c r="F54" s="5"/>
      <c r="G54" s="5"/>
      <c r="H54" s="6"/>
      <c r="I54" s="1"/>
      <c r="J54" s="1"/>
      <c r="K54" s="1"/>
    </row>
    <row r="55">
      <c r="B55" s="1"/>
      <c r="C55" s="5"/>
      <c r="D55" s="5"/>
      <c r="E55" s="5"/>
      <c r="F55" s="5"/>
      <c r="G55" s="5"/>
      <c r="H55" s="6"/>
      <c r="I55" s="1"/>
      <c r="J55" s="1"/>
      <c r="K55" s="1"/>
    </row>
    <row r="56">
      <c r="B56" s="1"/>
      <c r="C56" s="5"/>
      <c r="D56" s="5"/>
      <c r="E56" s="5"/>
      <c r="F56" s="5"/>
      <c r="G56" s="5"/>
      <c r="H56" s="6"/>
      <c r="I56" s="1"/>
      <c r="J56" s="1"/>
      <c r="K56" s="1"/>
    </row>
    <row r="57">
      <c r="B57" s="1"/>
      <c r="C57" s="5"/>
      <c r="D57" s="5"/>
      <c r="E57" s="5"/>
      <c r="F57" s="5"/>
      <c r="G57" s="5"/>
      <c r="H57" s="6"/>
      <c r="I57" s="1"/>
      <c r="J57" s="1"/>
      <c r="K57" s="1"/>
    </row>
    <row r="58">
      <c r="B58" s="1"/>
      <c r="C58" s="5"/>
      <c r="D58" s="5"/>
      <c r="E58" s="5"/>
      <c r="F58" s="5"/>
      <c r="G58" s="5"/>
      <c r="H58" s="6"/>
      <c r="I58" s="1"/>
      <c r="J58" s="1"/>
      <c r="K58" s="1"/>
    </row>
    <row r="59">
      <c r="B59" s="1"/>
      <c r="C59" s="5"/>
      <c r="D59" s="5"/>
      <c r="E59" s="5"/>
      <c r="F59" s="5"/>
      <c r="G59" s="5"/>
      <c r="H59" s="6"/>
      <c r="I59" s="1"/>
      <c r="J59" s="1"/>
      <c r="K59" s="1"/>
    </row>
    <row r="60">
      <c r="B60" s="1"/>
      <c r="C60" s="5"/>
      <c r="D60" s="5"/>
      <c r="E60" s="5"/>
      <c r="F60" s="5"/>
      <c r="G60" s="5"/>
      <c r="H60" s="6"/>
      <c r="I60" s="1"/>
      <c r="J60" s="1"/>
      <c r="K60" s="1"/>
    </row>
    <row r="61">
      <c r="B61" s="1"/>
      <c r="C61" s="5"/>
      <c r="D61" s="5"/>
      <c r="E61" s="5"/>
      <c r="F61" s="5"/>
      <c r="G61" s="5"/>
      <c r="H61" s="6"/>
      <c r="I61" s="1"/>
      <c r="J61" s="1"/>
      <c r="K61" s="1"/>
    </row>
    <row r="62">
      <c r="B62" s="1"/>
      <c r="C62" s="5"/>
      <c r="D62" s="5"/>
      <c r="E62" s="5"/>
      <c r="F62" s="5"/>
      <c r="G62" s="5"/>
      <c r="H62" s="6"/>
      <c r="I62" s="1"/>
      <c r="J62" s="1"/>
      <c r="K62" s="1"/>
    </row>
    <row r="63">
      <c r="B63" s="1"/>
      <c r="C63" s="5"/>
      <c r="D63" s="5"/>
      <c r="E63" s="5"/>
      <c r="F63" s="5"/>
      <c r="G63" s="5"/>
      <c r="H63" s="6"/>
      <c r="I63" s="1"/>
      <c r="J63" s="1"/>
      <c r="K63" s="1"/>
    </row>
    <row r="64">
      <c r="B64" s="1"/>
      <c r="C64" s="5"/>
      <c r="D64" s="5"/>
      <c r="E64" s="5"/>
      <c r="F64" s="5"/>
      <c r="G64" s="5"/>
      <c r="H64" s="6"/>
      <c r="I64" s="1"/>
      <c r="J64" s="1"/>
      <c r="K64" s="1"/>
    </row>
    <row r="65">
      <c r="B65" s="1"/>
      <c r="C65" s="5"/>
      <c r="D65" s="5"/>
      <c r="E65" s="5"/>
      <c r="F65" s="5"/>
      <c r="G65" s="5"/>
      <c r="H65" s="6"/>
      <c r="I65" s="1"/>
      <c r="J65" s="1"/>
      <c r="K65" s="1"/>
    </row>
    <row r="66">
      <c r="B66" s="1"/>
      <c r="C66" s="5"/>
      <c r="D66" s="5"/>
      <c r="E66" s="5"/>
      <c r="F66" s="5"/>
      <c r="G66" s="5"/>
      <c r="H66" s="6"/>
      <c r="I66" s="1"/>
      <c r="J66" s="1"/>
      <c r="K66" s="1"/>
    </row>
    <row r="67">
      <c r="B67" s="1"/>
      <c r="C67" s="5"/>
      <c r="D67" s="5"/>
      <c r="E67" s="5"/>
      <c r="F67" s="5"/>
      <c r="G67" s="5"/>
      <c r="H67" s="6"/>
      <c r="I67" s="1"/>
      <c r="J67" s="1"/>
      <c r="K67" s="1"/>
    </row>
    <row r="68">
      <c r="B68" s="1"/>
      <c r="C68" s="5"/>
      <c r="D68" s="5"/>
      <c r="E68" s="5"/>
      <c r="F68" s="5"/>
      <c r="G68" s="5"/>
      <c r="H68" s="6"/>
      <c r="I68" s="1"/>
      <c r="J68" s="1"/>
      <c r="K68" s="1"/>
    </row>
    <row r="69">
      <c r="B69" s="1"/>
      <c r="C69" s="5"/>
      <c r="D69" s="5"/>
      <c r="E69" s="5"/>
      <c r="F69" s="5"/>
      <c r="G69" s="5"/>
      <c r="H69" s="6"/>
      <c r="I69" s="1"/>
      <c r="J69" s="1"/>
      <c r="K69" s="1"/>
    </row>
    <row r="70">
      <c r="B70" s="1"/>
      <c r="C70" s="5"/>
      <c r="D70" s="5"/>
      <c r="E70" s="5"/>
      <c r="F70" s="5"/>
      <c r="G70" s="5"/>
      <c r="H70" s="6"/>
      <c r="I70" s="1"/>
      <c r="J70" s="1"/>
      <c r="K70" s="1"/>
    </row>
    <row r="71">
      <c r="B71" s="1"/>
      <c r="C71" s="5"/>
      <c r="D71" s="5"/>
      <c r="E71" s="5"/>
      <c r="F71" s="5"/>
      <c r="G71" s="5"/>
      <c r="H71" s="6"/>
      <c r="I71" s="1"/>
      <c r="J71" s="1"/>
      <c r="K71" s="1"/>
    </row>
    <row r="72">
      <c r="B72" s="1"/>
      <c r="C72" s="5"/>
      <c r="D72" s="5"/>
      <c r="E72" s="5"/>
      <c r="F72" s="5"/>
      <c r="G72" s="5"/>
      <c r="H72" s="6"/>
      <c r="I72" s="1"/>
      <c r="J72" s="1"/>
      <c r="K72" s="1"/>
    </row>
    <row r="73">
      <c r="B73" s="1"/>
      <c r="C73" s="5"/>
      <c r="D73" s="5"/>
      <c r="E73" s="5"/>
      <c r="F73" s="5"/>
      <c r="G73" s="5"/>
      <c r="H73" s="6"/>
      <c r="I73" s="1"/>
      <c r="J73" s="1"/>
      <c r="K73" s="1"/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/>
      <c r="C76" s="5"/>
      <c r="D76" s="5"/>
      <c r="E76" s="5"/>
      <c r="F76" s="5"/>
      <c r="G76" s="5"/>
      <c r="H76" s="6"/>
      <c r="I76" s="1"/>
      <c r="J76" s="1"/>
      <c r="K76" s="1"/>
    </row>
    <row r="77">
      <c r="B77" s="1"/>
      <c r="C77" s="5"/>
      <c r="D77" s="5"/>
      <c r="E77" s="5"/>
      <c r="F77" s="5"/>
      <c r="G77" s="5"/>
      <c r="H77" s="6"/>
      <c r="I77" s="1"/>
      <c r="J77" s="1"/>
      <c r="K77" s="1"/>
    </row>
    <row r="78">
      <c r="B78" s="1"/>
      <c r="C78" s="5"/>
      <c r="D78" s="5"/>
      <c r="E78" s="5"/>
      <c r="F78" s="5"/>
      <c r="G78" s="5"/>
      <c r="H78" s="6"/>
      <c r="I78" s="1"/>
      <c r="J78" s="1"/>
      <c r="K78" s="1"/>
    </row>
    <row r="79">
      <c r="B79" s="1"/>
      <c r="C79" s="5"/>
      <c r="D79" s="5"/>
      <c r="E79" s="5"/>
      <c r="F79" s="5"/>
      <c r="G79" s="5"/>
      <c r="H79" s="6"/>
      <c r="I79" s="1"/>
      <c r="J79" s="1"/>
      <c r="K79" s="1"/>
    </row>
    <row r="80">
      <c r="B80" s="1"/>
      <c r="C80" s="5"/>
      <c r="D80" s="5"/>
      <c r="E80" s="5"/>
      <c r="F80" s="5"/>
      <c r="G80" s="5"/>
      <c r="H80" s="6"/>
      <c r="I80" s="1"/>
      <c r="J80" s="1"/>
      <c r="K80" s="1"/>
    </row>
    <row r="81">
      <c r="B81" s="1"/>
      <c r="C81" s="5"/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16" customWidth="1"/>
    <col min="11" max="11" width="65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53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54</v>
      </c>
      <c r="C10" s="13">
        <f>'Segment - Consumer'!C28</f>
        <v>973.2</v>
      </c>
      <c r="D10" s="13">
        <f>'Segment - Consumer'!D28</f>
        <v>1127.3000000000002</v>
      </c>
      <c r="E10" s="13">
        <f>'Segment - Consumer'!E28</f>
        <v>3950.3</v>
      </c>
      <c r="F10" s="13">
        <f>'Segment - Consumer'!F28</f>
        <v>1145</v>
      </c>
      <c r="G10" s="13">
        <f>'Segment - Consumer'!G28</f>
        <v>1142.7</v>
      </c>
      <c r="H10" s="32">
        <f>'Segment - Consumer'!H28</f>
        <v>1171.901513952</v>
      </c>
      <c r="I10" s="1"/>
      <c r="J10" s="1"/>
      <c r="K10" s="1"/>
    </row>
    <row r="11">
      <c r="B11" s="1" t="s">
        <v>55</v>
      </c>
      <c r="C11" s="19">
        <f>C10/'Segment - Consumer'!C47-1</f>
        <v>0.038190740345636964</v>
      </c>
      <c r="D11" s="19">
        <f>D10/'Segment - Consumer'!D47-1</f>
        <v>0.03889042484563654</v>
      </c>
      <c r="E11" s="19">
        <f>E10/'Segment - Consumer'!E47-1</f>
        <v>0.02645186436273872</v>
      </c>
      <c r="F11" s="19">
        <f>F10/'Segment - Consumer'!F47-1</f>
        <v>0.24564838990426452</v>
      </c>
      <c r="G11" s="19">
        <f>G10/'Segment - Consumer'!G47-1</f>
        <v>0.22791747259832373</v>
      </c>
      <c r="H11" s="29">
        <f>H10/'Segment - Consumer'!H47-1</f>
        <v>0.20417335999999997</v>
      </c>
      <c r="I11" s="1"/>
      <c r="J11" s="1"/>
      <c r="K11" s="1"/>
    </row>
    <row r="12">
      <c r="B12" s="1" t="s">
        <v>56</v>
      </c>
      <c r="C12" s="14"/>
      <c r="D12" s="14">
        <f>D10/C10-1</f>
        <v>0.1583436087135226</v>
      </c>
      <c r="E12" s="14"/>
      <c r="F12" s="14">
        <f>F10/D10-1</f>
        <v>0.015701233034684403</v>
      </c>
      <c r="G12" s="14">
        <f>G10/F10-1</f>
        <v>-0.0020087336244540843</v>
      </c>
      <c r="H12" s="15">
        <f>H10/G10-1</f>
        <v>0.02555483849829354</v>
      </c>
      <c r="I12" s="1"/>
      <c r="J12" s="1"/>
      <c r="K12" s="1"/>
    </row>
    <row r="13">
      <c r="B13" s="1" t="s">
        <v>57</v>
      </c>
      <c r="C13" s="14">
        <f>C10/C22</f>
        <v>0.5642066206736622</v>
      </c>
      <c r="D13" s="14">
        <f>D10/D22</f>
        <v>0.6092196281884998</v>
      </c>
      <c r="E13" s="14">
        <f>E10/E22</f>
        <v>0.5775039106471939</v>
      </c>
      <c r="F13" s="14">
        <f>F10/F22</f>
        <v>0.6110251347457175</v>
      </c>
      <c r="G13" s="14">
        <f>G10/G22</f>
        <v>0.5900547351027574</v>
      </c>
      <c r="H13" s="15">
        <f>H10/H22</f>
        <v>0.5931303500871241</v>
      </c>
      <c r="I13" s="1"/>
      <c r="J13" s="1"/>
      <c r="K13" s="1"/>
    </row>
    <row r="14">
      <c r="B14" s="1" t="s">
        <v>58</v>
      </c>
      <c r="C14" s="14">
        <f>C27</f>
        <v>0.02588017820715116</v>
      </c>
      <c r="D14" s="14">
        <f>D27</f>
        <v>0.02860438103528362</v>
      </c>
      <c r="E14" s="14">
        <f>E27</f>
        <v>0.024403058246246223</v>
      </c>
      <c r="F14" s="14">
        <f>F27</f>
        <v>0.010469660240556955</v>
      </c>
      <c r="G14" s="14">
        <f>G27</f>
        <v>0.0026238769517563654</v>
      </c>
      <c r="H14" s="15">
        <f>H27</f>
        <v>0.016000000000000014</v>
      </c>
      <c r="I14" s="1"/>
      <c r="J14" s="1"/>
      <c r="K14" s="1"/>
    </row>
    <row r="15">
      <c r="B15" s="1" t="s">
        <v>59</v>
      </c>
      <c r="C15" s="13">
        <f>'Segment - Flavor Solutions'!C28</f>
        <v>751.7</v>
      </c>
      <c r="D15" s="13">
        <f>'Segment - Flavor Solutions'!D28</f>
        <v>723.0999999999999</v>
      </c>
      <c r="E15" s="13">
        <f>'Segment - Flavor Solutions'!E28</f>
        <v>2890</v>
      </c>
      <c r="F15" s="13">
        <f>'Segment - Flavor Solutions'!F28</f>
        <v>728.9</v>
      </c>
      <c r="G15" s="13">
        <f>'Segment - Flavor Solutions'!G28</f>
        <v>793.9</v>
      </c>
      <c r="H15" s="32">
        <f>'Segment - Flavor Solutions'!H28</f>
        <v>803.8893282800001</v>
      </c>
      <c r="I15" s="1"/>
      <c r="J15" s="1"/>
      <c r="K15" s="1"/>
    </row>
    <row r="16">
      <c r="B16" s="1" t="s">
        <v>55</v>
      </c>
      <c r="C16" s="19">
        <f>C15/'Segment - Flavor Solutions'!C47-1</f>
        <v>0.012526939655172598</v>
      </c>
      <c r="D16" s="19">
        <f>D15/'Segment - Flavor Solutions'!D47-1</f>
        <v>0.014307757048674707</v>
      </c>
      <c r="E16" s="19">
        <f>E15/'Segment - Flavor Solutions'!E47-1</f>
        <v>0.005147468002226097</v>
      </c>
      <c r="F16" s="19">
        <f>F15/'Segment - Flavor Solutions'!F47-1</f>
        <v>0.06207198018359317</v>
      </c>
      <c r="G16" s="19">
        <f>G15/'Segment - Flavor Solutions'!G47-1</f>
        <v>0.08917546988612979</v>
      </c>
      <c r="H16" s="29">
        <f>H15/'Segment - Flavor Solutions'!H47-1</f>
        <v>0.06942840000000006</v>
      </c>
      <c r="I16" s="1"/>
      <c r="J16" s="1"/>
      <c r="K16" s="1"/>
    </row>
    <row r="17">
      <c r="B17" s="1" t="s">
        <v>56</v>
      </c>
      <c r="C17" s="14"/>
      <c r="D17" s="14">
        <f>D15/C15-1</f>
        <v>-0.03804709325528821</v>
      </c>
      <c r="E17" s="14"/>
      <c r="F17" s="14">
        <f>F15/D15-1</f>
        <v>0.008021020605725404</v>
      </c>
      <c r="G17" s="14">
        <f>G15/F15-1</f>
        <v>0.08917546988612979</v>
      </c>
      <c r="H17" s="15">
        <f>H15/G15-1</f>
        <v>0.01258260269555378</v>
      </c>
      <c r="I17" s="1"/>
      <c r="J17" s="1"/>
      <c r="K17" s="1"/>
    </row>
    <row r="18">
      <c r="B18" s="1" t="s">
        <v>57</v>
      </c>
      <c r="C18" s="14">
        <f>C15/C22</f>
        <v>0.43579337932633777</v>
      </c>
      <c r="D18" s="14">
        <f>D15/D22</f>
        <v>0.39078037181150016</v>
      </c>
      <c r="E18" s="14">
        <f>E15/E22</f>
        <v>0.42249608935280614</v>
      </c>
      <c r="F18" s="14">
        <f>F15/F22</f>
        <v>0.3889748652542825</v>
      </c>
      <c r="G18" s="14">
        <f>G15/G22</f>
        <v>0.4099452648972426</v>
      </c>
      <c r="H18" s="15">
        <f>H15/H22</f>
        <v>0.4068696499128759</v>
      </c>
      <c r="I18" s="1"/>
      <c r="J18" s="1"/>
      <c r="K18" s="1"/>
    </row>
    <row r="19">
      <c r="B19" s="1" t="s">
        <v>60</v>
      </c>
      <c r="C19" s="14">
        <f>C30</f>
        <v>0.006488011585658704</v>
      </c>
      <c r="D19" s="14">
        <f>D30</f>
        <v>0.0042651059887868215</v>
      </c>
      <c r="E19" s="14">
        <f>E30</f>
        <v>0.011214756541474857</v>
      </c>
      <c r="F19" s="14">
        <f>F30</f>
        <v>0.004046145351442654</v>
      </c>
      <c r="G19" s="14">
        <f>G30</f>
        <v>0.02665234224350055</v>
      </c>
      <c r="H19" s="15">
        <f>H30</f>
        <v>0.028000000000000025</v>
      </c>
      <c r="I19" s="1"/>
      <c r="J19" s="1"/>
      <c r="K19" s="1"/>
    </row>
    <row r="20">
      <c r="B20" s="1"/>
      <c r="C20" s="5"/>
      <c r="D20" s="5"/>
      <c r="E20" s="5"/>
      <c r="F20" s="5"/>
      <c r="G20" s="5"/>
      <c r="H20" s="6"/>
      <c r="I20" s="1"/>
      <c r="J20" s="1"/>
      <c r="K20" s="1"/>
    </row>
    <row r="21">
      <c r="B21" s="1"/>
      <c r="C21" s="5"/>
      <c r="D21" s="5"/>
      <c r="E21" s="5"/>
      <c r="F21" s="5"/>
      <c r="G21" s="5"/>
      <c r="H21" s="6"/>
      <c r="I21" s="1"/>
      <c r="J21" s="1"/>
      <c r="K21" s="1"/>
    </row>
    <row r="22">
      <c r="B22" s="1" t="s">
        <v>61</v>
      </c>
      <c r="C22" s="12">
        <f>SUM(C10,C15)</f>
        <v>1724.9</v>
      </c>
      <c r="D22" s="12">
        <f>SUM(D10,D15)</f>
        <v>1850.4</v>
      </c>
      <c r="E22" s="12">
        <f>SUM(E10,E15)</f>
        <v>6840.3</v>
      </c>
      <c r="F22" s="12">
        <f>SUM(F10,F15)</f>
        <v>1873.9</v>
      </c>
      <c r="G22" s="12">
        <f>SUM(G10,G15)</f>
        <v>1936.6</v>
      </c>
      <c r="H22" s="21">
        <f>SUM(H10,H15)</f>
        <v>1975.7908422320002</v>
      </c>
      <c r="I22" s="1"/>
      <c r="J22" s="1"/>
      <c r="K22" s="1"/>
    </row>
    <row r="23">
      <c r="B23" s="1" t="s">
        <v>62</v>
      </c>
      <c r="C23" s="14">
        <f>C22/C38-1</f>
        <v>0.026848434337421123</v>
      </c>
      <c r="D23" s="14">
        <f>D22/D38-1</f>
        <v>0.029143492769744483</v>
      </c>
      <c r="E23" s="14">
        <f>E22/E38-1</f>
        <v>0.017341642250546574</v>
      </c>
      <c r="F23" s="14">
        <f>F22/F38-1</f>
        <v>0.1671753347866709</v>
      </c>
      <c r="G23" s="14">
        <f>G22/G38-1</f>
        <v>0.1669780054233203</v>
      </c>
      <c r="H23" s="15">
        <f>H22/H38-1</f>
        <v>0.14545239853440783</v>
      </c>
      <c r="I23" s="1"/>
      <c r="J23" s="1"/>
      <c r="K23" s="1"/>
    </row>
    <row r="24">
      <c r="B24" s="1" t="s">
        <v>63</v>
      </c>
      <c r="C24" s="14"/>
      <c r="D24" s="14">
        <f>D22/C22-1</f>
        <v>0.07275784103426286</v>
      </c>
      <c r="E24" s="14"/>
      <c r="F24" s="14">
        <f>F22/D22-1</f>
        <v>0.012699956766104581</v>
      </c>
      <c r="G24" s="14">
        <f>G22/F22-1</f>
        <v>0.03345962964939431</v>
      </c>
      <c r="H24" s="15">
        <f>H22/G22-1</f>
        <v>0.020236931855829976</v>
      </c>
      <c r="I24" s="1"/>
      <c r="J24" s="1"/>
      <c r="K24" s="1"/>
    </row>
    <row r="25">
      <c r="B25" s="1" t="s">
        <v>64</v>
      </c>
      <c r="C25" s="13">
        <f>C22-Inputs!H13</f>
        <v>0</v>
      </c>
      <c r="D25" s="13">
        <f>D22-Inputs!H14</f>
        <v>0</v>
      </c>
      <c r="E25" s="5"/>
      <c r="F25" s="13">
        <f>F22-Inputs!H15</f>
        <v>0</v>
      </c>
      <c r="G25" s="13">
        <f>G22-Inputs!H16</f>
        <v>0</v>
      </c>
      <c r="H25" s="6">
        <f>H22-SUM(H10,H15)</f>
        <v>0</v>
      </c>
      <c r="I25" s="1"/>
      <c r="J25" s="1"/>
      <c r="K25" s="1"/>
    </row>
    <row r="26">
      <c r="B26" s="1"/>
      <c r="C26" s="5"/>
      <c r="D26" s="5"/>
      <c r="E26" s="5"/>
      <c r="F26" s="5"/>
      <c r="G26" s="5"/>
      <c r="H26" s="6"/>
      <c r="I26" s="1"/>
      <c r="J26" s="1"/>
      <c r="K26" s="1"/>
    </row>
    <row r="27">
      <c r="B27" s="1" t="s">
        <v>65</v>
      </c>
      <c r="C27" s="19">
        <f>'Segment - Consumer'!C29</f>
        <v>0.02588017820715116</v>
      </c>
      <c r="D27" s="19">
        <f>'Segment - Consumer'!D29</f>
        <v>0.02860438103528362</v>
      </c>
      <c r="E27" s="19">
        <f>'Segment - Consumer'!E29</f>
        <v>0.024403058246246223</v>
      </c>
      <c r="F27" s="19">
        <f>'Segment - Consumer'!F29</f>
        <v>0.010469660240556955</v>
      </c>
      <c r="G27" s="19">
        <f>'Segment - Consumer'!G29</f>
        <v>0.0026238769517563654</v>
      </c>
      <c r="H27" s="29">
        <f>'Segment - Consumer'!H29</f>
        <v>0.016000000000000014</v>
      </c>
      <c r="I27" s="1"/>
      <c r="J27" s="1"/>
      <c r="K27" s="1"/>
    </row>
    <row r="28">
      <c r="B28" s="1" t="s">
        <v>66</v>
      </c>
      <c r="C28" s="19">
        <f>'Segment - Consumer'!C30</f>
        <v>0</v>
      </c>
      <c r="D28" s="19">
        <f>'Segment - Consumer'!D30</f>
        <v>0</v>
      </c>
      <c r="E28" s="19">
        <f>'Segment - Consumer'!E30</f>
        <v>0</v>
      </c>
      <c r="F28" s="19">
        <f>'Segment - Consumer'!F30</f>
        <v>0.198</v>
      </c>
      <c r="G28" s="19">
        <f>'Segment - Consumer'!G30</f>
        <v>0.196</v>
      </c>
      <c r="H28" s="29">
        <f>'Segment - Consumer'!H30</f>
        <v>0.17</v>
      </c>
      <c r="I28" s="1"/>
      <c r="J28" s="1"/>
      <c r="K28" s="1"/>
    </row>
    <row r="29">
      <c r="B29" s="1" t="s">
        <v>67</v>
      </c>
      <c r="C29" s="19">
        <f>'Segment - Consumer'!C31</f>
        <v>0.012</v>
      </c>
      <c r="D29" s="19">
        <f>'Segment - Consumer'!D31</f>
        <v>0.01</v>
      </c>
      <c r="E29" s="19">
        <f>'Segment - Consumer'!E31</f>
        <v>0.002</v>
      </c>
      <c r="F29" s="19">
        <f>'Segment - Consumer'!F31</f>
        <v>0.029</v>
      </c>
      <c r="G29" s="19">
        <f>'Segment - Consumer'!G31</f>
        <v>0.024</v>
      </c>
      <c r="H29" s="29">
        <f>'Segment - Consumer'!H31</f>
        <v>0.013</v>
      </c>
      <c r="I29" s="1"/>
      <c r="J29" s="1"/>
      <c r="K29" s="1"/>
    </row>
    <row r="30">
      <c r="B30" s="1" t="s">
        <v>68</v>
      </c>
      <c r="C30" s="19">
        <f>'Segment - Flavor Solutions'!C29</f>
        <v>0.006488011585658704</v>
      </c>
      <c r="D30" s="19">
        <f>'Segment - Flavor Solutions'!D29</f>
        <v>0.0042651059887868215</v>
      </c>
      <c r="E30" s="19">
        <f>'Segment - Flavor Solutions'!E29</f>
        <v>0.011214756541474857</v>
      </c>
      <c r="F30" s="19">
        <f>'Segment - Flavor Solutions'!F29</f>
        <v>0.004046145351442654</v>
      </c>
      <c r="G30" s="19">
        <f>'Segment - Flavor Solutions'!G29</f>
        <v>0.02665234224350055</v>
      </c>
      <c r="H30" s="29">
        <f>'Segment - Flavor Solutions'!H29</f>
        <v>0.028000000000000025</v>
      </c>
      <c r="I30" s="1"/>
      <c r="J30" s="1"/>
      <c r="K30" s="1"/>
    </row>
    <row r="31">
      <c r="B31" s="1" t="s">
        <v>66</v>
      </c>
      <c r="C31" s="19">
        <f>'Segment - Flavor Solutions'!C30</f>
        <v>0</v>
      </c>
      <c r="D31" s="19">
        <f>'Segment - Flavor Solutions'!D30</f>
        <v>0</v>
      </c>
      <c r="E31" s="19">
        <f>'Segment - Flavor Solutions'!E30</f>
        <v>0</v>
      </c>
      <c r="F31" s="19">
        <f>'Segment - Flavor Solutions'!F30</f>
        <v>0.024</v>
      </c>
      <c r="G31" s="19">
        <f>'Segment - Flavor Solutions'!G30</f>
        <v>0.03</v>
      </c>
      <c r="H31" s="29">
        <f>'Segment - Flavor Solutions'!H30</f>
        <v>0.03</v>
      </c>
      <c r="I31" s="1"/>
      <c r="J31" s="1"/>
      <c r="K31" s="1"/>
    </row>
    <row r="32">
      <c r="B32" s="1" t="s">
        <v>67</v>
      </c>
      <c r="C32" s="19">
        <f>'Segment - Flavor Solutions'!C31</f>
        <v>0.006</v>
      </c>
      <c r="D32" s="19">
        <f>'Segment - Flavor Solutions'!D31</f>
        <v>0.01</v>
      </c>
      <c r="E32" s="19">
        <f>'Segment - Flavor Solutions'!E31</f>
        <v>-0.006</v>
      </c>
      <c r="F32" s="19">
        <f>'Segment - Flavor Solutions'!F31</f>
        <v>0.033</v>
      </c>
      <c r="G32" s="19">
        <f>'Segment - Flavor Solutions'!G31</f>
        <v>0.03</v>
      </c>
      <c r="H32" s="29">
        <f>'Segment - Flavor Solutions'!H31</f>
        <v>0.01</v>
      </c>
      <c r="I32" s="1"/>
      <c r="J32" s="1"/>
      <c r="K32" s="1"/>
    </row>
    <row r="33">
      <c r="B33" s="1"/>
      <c r="C33" s="5"/>
      <c r="D33" s="5"/>
      <c r="E33" s="5"/>
      <c r="F33" s="5"/>
      <c r="G33" s="5"/>
      <c r="H33" s="6"/>
      <c r="I33" s="1"/>
      <c r="J33" s="1"/>
      <c r="K33" s="1"/>
    </row>
    <row r="34">
      <c r="B34" s="1"/>
      <c r="C34" s="5"/>
      <c r="D34" s="5"/>
      <c r="E34" s="5"/>
      <c r="F34" s="5"/>
      <c r="G34" s="5"/>
      <c r="H34" s="6"/>
      <c r="I34" s="1"/>
      <c r="J34" s="1"/>
      <c r="K34" s="1"/>
    </row>
    <row r="35">
      <c r="B35" s="1"/>
      <c r="C35" s="5"/>
      <c r="D35" s="5"/>
      <c r="E35" s="5"/>
      <c r="F35" s="5"/>
      <c r="G35" s="5"/>
      <c r="H35" s="6"/>
      <c r="I35" s="1"/>
      <c r="J35" s="1"/>
      <c r="K35" s="1"/>
    </row>
    <row r="36">
      <c r="B36" s="1"/>
      <c r="C36" s="5"/>
      <c r="D36" s="5"/>
      <c r="E36" s="5"/>
      <c r="F36" s="5"/>
      <c r="G36" s="5"/>
      <c r="H36" s="6"/>
      <c r="I36" s="1"/>
      <c r="J36" s="1"/>
      <c r="K36" s="1"/>
    </row>
    <row r="37">
      <c r="B37" s="1"/>
      <c r="C37" s="5"/>
      <c r="D37" s="5"/>
      <c r="E37" s="5"/>
      <c r="F37" s="5"/>
      <c r="G37" s="5"/>
      <c r="H37" s="6"/>
      <c r="I37" s="1"/>
      <c r="J37" s="1"/>
      <c r="K37" s="1"/>
    </row>
    <row r="38">
      <c r="B38" s="1" t="s">
        <v>69</v>
      </c>
      <c r="C38" s="13">
        <f>'Segment - Consumer'!C47+'Segment - Flavor Solutions'!C47</f>
        <v>1679.8</v>
      </c>
      <c r="D38" s="13">
        <f>'Segment - Consumer'!D47+'Segment - Flavor Solutions'!D47</f>
        <v>1797.9999999999995</v>
      </c>
      <c r="E38" s="13">
        <f>'Segment - Consumer'!E47+'Segment - Flavor Solutions'!E47</f>
        <v>6723.7</v>
      </c>
      <c r="F38" s="13">
        <f>Inputs!H11</f>
        <v>1605.5</v>
      </c>
      <c r="G38" s="13">
        <f>Inputs!H12</f>
        <v>1659.5</v>
      </c>
      <c r="H38" s="6">
        <f>C22</f>
        <v>1724.9</v>
      </c>
      <c r="I38" s="1"/>
      <c r="J38" s="1"/>
      <c r="K38" s="1"/>
    </row>
    <row r="39">
      <c r="B39" s="1" t="s">
        <v>70</v>
      </c>
      <c r="C39" s="5"/>
      <c r="D39" s="5"/>
      <c r="E39" s="5"/>
      <c r="F39" s="5"/>
      <c r="G39" s="5"/>
      <c r="H39" s="6"/>
      <c r="I39" s="1"/>
      <c r="J39" s="1"/>
      <c r="K39" s="1" t="s">
        <v>71</v>
      </c>
    </row>
    <row r="40">
      <c r="B40" s="1" t="s">
        <v>72</v>
      </c>
      <c r="C40" s="14">
        <f>C27</f>
        <v>0.02588017820715116</v>
      </c>
      <c r="D40" s="14">
        <f>D27</f>
        <v>0.02860438103528362</v>
      </c>
      <c r="E40" s="14">
        <f>E27</f>
        <v>0.024403058246246223</v>
      </c>
      <c r="F40" s="14">
        <f>F27</f>
        <v>0.010469660240556955</v>
      </c>
      <c r="G40" s="14">
        <f>G27</f>
        <v>0.0026238769517563654</v>
      </c>
      <c r="H40" s="15">
        <f>H27</f>
        <v>0.016000000000000014</v>
      </c>
      <c r="I40" s="1"/>
      <c r="J40" s="1"/>
      <c r="K40" s="1"/>
    </row>
    <row r="41">
      <c r="B41" s="1" t="s">
        <v>73</v>
      </c>
      <c r="C41" s="14">
        <f>C28</f>
        <v>0</v>
      </c>
      <c r="D41" s="14">
        <f>D28</f>
        <v>0</v>
      </c>
      <c r="E41" s="14">
        <f>E28</f>
        <v>0</v>
      </c>
      <c r="F41" s="14">
        <f>F28</f>
        <v>0.198</v>
      </c>
      <c r="G41" s="14">
        <f>G28</f>
        <v>0.196</v>
      </c>
      <c r="H41" s="15">
        <f>H28</f>
        <v>0.17</v>
      </c>
      <c r="I41" s="1"/>
      <c r="J41" s="1"/>
      <c r="K41" s="1"/>
    </row>
    <row r="42">
      <c r="B42" s="1" t="s">
        <v>67</v>
      </c>
      <c r="C42" s="14">
        <f>C29</f>
        <v>0.012</v>
      </c>
      <c r="D42" s="14">
        <f>D29</f>
        <v>0.01</v>
      </c>
      <c r="E42" s="14">
        <f>E29</f>
        <v>0.002</v>
      </c>
      <c r="F42" s="14">
        <f>F29</f>
        <v>0.029</v>
      </c>
      <c r="G42" s="14">
        <f>G29</f>
        <v>0.024</v>
      </c>
      <c r="H42" s="15">
        <f>H29</f>
        <v>0.013</v>
      </c>
      <c r="I42" s="1"/>
      <c r="J42" s="1"/>
      <c r="K42" s="1"/>
    </row>
    <row r="43">
      <c r="B43" s="1" t="s">
        <v>74</v>
      </c>
      <c r="C43" s="14">
        <f>C11</f>
        <v>0.038190740345636964</v>
      </c>
      <c r="D43" s="14">
        <f>D11</f>
        <v>0.03889042484563654</v>
      </c>
      <c r="E43" s="14">
        <f>E11</f>
        <v>0.02645186436273872</v>
      </c>
      <c r="F43" s="14">
        <f>F11</f>
        <v>0.24564838990426452</v>
      </c>
      <c r="G43" s="14">
        <f>G11</f>
        <v>0.22791747259832373</v>
      </c>
      <c r="H43" s="15">
        <f>H11</f>
        <v>0.20417335999999997</v>
      </c>
      <c r="I43" s="1"/>
      <c r="J43" s="1"/>
      <c r="K43" s="1"/>
    </row>
    <row r="44">
      <c r="B44" s="1"/>
      <c r="C44" s="5"/>
      <c r="D44" s="5"/>
      <c r="E44" s="5"/>
      <c r="F44" s="5"/>
      <c r="G44" s="5"/>
      <c r="H44" s="6"/>
      <c r="I44" s="1"/>
      <c r="J44" s="1"/>
      <c r="K44" s="1"/>
    </row>
    <row r="45">
      <c r="B45" s="1" t="s">
        <v>75</v>
      </c>
      <c r="C45" s="5"/>
      <c r="D45" s="5"/>
      <c r="E45" s="5"/>
      <c r="F45" s="5"/>
      <c r="G45" s="5"/>
      <c r="H45" s="6"/>
      <c r="I45" s="1"/>
      <c r="J45" s="1"/>
      <c r="K45" s="1"/>
    </row>
    <row r="46">
      <c r="B46" s="1" t="s">
        <v>72</v>
      </c>
      <c r="C46" s="14">
        <f>C30</f>
        <v>0.006488011585658704</v>
      </c>
      <c r="D46" s="14">
        <f>D30</f>
        <v>0.0042651059887868215</v>
      </c>
      <c r="E46" s="14">
        <f>E30</f>
        <v>0.011214756541474857</v>
      </c>
      <c r="F46" s="14">
        <f>F30</f>
        <v>0.004046145351442654</v>
      </c>
      <c r="G46" s="14">
        <f>G30</f>
        <v>0.02665234224350055</v>
      </c>
      <c r="H46" s="15">
        <f>H30</f>
        <v>0.028000000000000025</v>
      </c>
      <c r="I46" s="1"/>
      <c r="J46" s="1"/>
      <c r="K46" s="1"/>
    </row>
    <row r="47">
      <c r="B47" s="1" t="s">
        <v>73</v>
      </c>
      <c r="C47" s="14">
        <f>C31</f>
        <v>0</v>
      </c>
      <c r="D47" s="14">
        <f>D31</f>
        <v>0</v>
      </c>
      <c r="E47" s="14">
        <f>E31</f>
        <v>0</v>
      </c>
      <c r="F47" s="14">
        <f>F31</f>
        <v>0.024</v>
      </c>
      <c r="G47" s="14">
        <f>G31</f>
        <v>0.03</v>
      </c>
      <c r="H47" s="15">
        <f>H31</f>
        <v>0.03</v>
      </c>
      <c r="I47" s="1"/>
      <c r="J47" s="1"/>
      <c r="K47" s="1"/>
    </row>
    <row r="48">
      <c r="B48" s="1" t="s">
        <v>67</v>
      </c>
      <c r="C48" s="14">
        <f>C32</f>
        <v>0.006</v>
      </c>
      <c r="D48" s="14">
        <f>D32</f>
        <v>0.01</v>
      </c>
      <c r="E48" s="14">
        <f>E32</f>
        <v>-0.006</v>
      </c>
      <c r="F48" s="14">
        <f>F32</f>
        <v>0.033</v>
      </c>
      <c r="G48" s="14">
        <f>G32</f>
        <v>0.03</v>
      </c>
      <c r="H48" s="15">
        <f>H32</f>
        <v>0.01</v>
      </c>
      <c r="I48" s="1"/>
      <c r="J48" s="1"/>
      <c r="K48" s="1"/>
    </row>
    <row r="49">
      <c r="B49" s="1" t="s">
        <v>74</v>
      </c>
      <c r="C49" s="14">
        <f>C16</f>
        <v>0.012526939655172598</v>
      </c>
      <c r="D49" s="14">
        <f>D16</f>
        <v>0.014307757048674707</v>
      </c>
      <c r="E49" s="14">
        <f>E16</f>
        <v>0.005147468002226097</v>
      </c>
      <c r="F49" s="14">
        <f>F16</f>
        <v>0.06207198018359317</v>
      </c>
      <c r="G49" s="14">
        <f>G16</f>
        <v>0.08917546988612979</v>
      </c>
      <c r="H49" s="15">
        <f>H16</f>
        <v>0.06942840000000006</v>
      </c>
      <c r="I49" s="1"/>
      <c r="J49" s="1"/>
      <c r="K49" s="1"/>
    </row>
    <row r="50">
      <c r="B50" s="1"/>
      <c r="C50" s="5"/>
      <c r="D50" s="5"/>
      <c r="E50" s="5"/>
      <c r="F50" s="5"/>
      <c r="G50" s="5"/>
      <c r="H50" s="6"/>
      <c r="I50" s="1"/>
      <c r="J50" s="1"/>
      <c r="K50" s="1"/>
    </row>
    <row r="51">
      <c r="B51" s="1" t="s">
        <v>76</v>
      </c>
      <c r="C51" s="5"/>
      <c r="D51" s="5"/>
      <c r="E51" s="5"/>
      <c r="F51" s="5"/>
      <c r="G51" s="5"/>
      <c r="H51" s="6"/>
      <c r="I51" s="1"/>
      <c r="J51" s="1"/>
      <c r="K51" s="1" t="s">
        <v>77</v>
      </c>
    </row>
    <row r="52">
      <c r="B52" s="1" t="s">
        <v>72</v>
      </c>
      <c r="C52" s="14">
        <f>(1+C55)/((1+C53)*(1+C54))-1</f>
        <v>0.017300822249147974</v>
      </c>
      <c r="D52" s="14">
        <f>(1+D55)/((1+D53)*(1+D54))-1</f>
        <v>0.018953953237370813</v>
      </c>
      <c r="E52" s="14">
        <f>(1+E55)/((1+E53)*(1+E54))-1</f>
        <v>0.018747481903878205</v>
      </c>
      <c r="F52" s="14">
        <f>(1+F55)/((1+F53)*(1+F54))-1</f>
        <v>0.0019908608698149255</v>
      </c>
      <c r="G52" s="14">
        <f>(1+G55)/((1+G53)*(1+G54))-1</f>
        <v>0.00793211490127077</v>
      </c>
      <c r="H52" s="15">
        <f>(1+H55)/((1+H53)*(1+H54))-1</f>
        <v>0.017140923589840762</v>
      </c>
      <c r="I52" s="1"/>
      <c r="J52" s="1"/>
      <c r="K52" s="1"/>
    </row>
    <row r="53">
      <c r="B53" s="1" t="s">
        <v>73</v>
      </c>
      <c r="C53" s="14">
        <f>(C10*C41+C15*C47)/C22</f>
        <v>0</v>
      </c>
      <c r="D53" s="14">
        <f>(D10*D41+D15*D47)/D22</f>
        <v>0</v>
      </c>
      <c r="E53" s="14">
        <f>(E10*E41+E15*E47)/E22</f>
        <v>0</v>
      </c>
      <c r="F53" s="14">
        <f>(F10*F41+F15*F47)/F22</f>
        <v>0.13031837344575484</v>
      </c>
      <c r="G53" s="14">
        <f>(G10*G41+G15*G47)/G22</f>
        <v>0.12794908602705776</v>
      </c>
      <c r="H53" s="15">
        <f>(H10*H41+H15*H47)/H22</f>
        <v>0.11303824901219738</v>
      </c>
      <c r="I53" s="1"/>
      <c r="J53" s="1"/>
      <c r="K53" s="1"/>
    </row>
    <row r="54">
      <c r="B54" s="1" t="s">
        <v>67</v>
      </c>
      <c r="C54" s="14">
        <f>(C10*C42+C15*C48)/C22</f>
        <v>0.009385239724041974</v>
      </c>
      <c r="D54" s="14">
        <f>(D10*D42+D15*D48)/D22</f>
        <v>0.01</v>
      </c>
      <c r="E54" s="14">
        <f>(E10*E42+E15*E48)/E22</f>
        <v>-0.0013799687148224491</v>
      </c>
      <c r="F54" s="14">
        <f>(F10*F42+F15*F48)/F22</f>
        <v>0.030555899461017128</v>
      </c>
      <c r="G54" s="14">
        <f>(G10*G42+G15*G48)/G22</f>
        <v>0.026459671589383456</v>
      </c>
      <c r="H54" s="15">
        <f>(H10*H42+H15*H48)/H22</f>
        <v>0.011779391050261372</v>
      </c>
      <c r="I54" s="1"/>
      <c r="J54" s="1"/>
      <c r="K54" s="1"/>
    </row>
    <row r="55">
      <c r="B55" s="1" t="s">
        <v>74</v>
      </c>
      <c r="C55" s="14">
        <f>C23</f>
        <v>0.026848434337421123</v>
      </c>
      <c r="D55" s="14">
        <f>D23</f>
        <v>0.029143492769744483</v>
      </c>
      <c r="E55" s="14">
        <f>E23</f>
        <v>0.017341642250546574</v>
      </c>
      <c r="F55" s="14">
        <f>F23</f>
        <v>0.1671753347866709</v>
      </c>
      <c r="G55" s="14">
        <f>G23</f>
        <v>0.1669780054233203</v>
      </c>
      <c r="H55" s="15">
        <f>H23</f>
        <v>0.14545239853440783</v>
      </c>
      <c r="I55" s="1"/>
      <c r="J55" s="1"/>
      <c r="K55" s="1"/>
    </row>
    <row r="56">
      <c r="B56" s="1"/>
      <c r="C56" s="5"/>
      <c r="D56" s="5"/>
      <c r="E56" s="5"/>
      <c r="F56" s="5"/>
      <c r="G56" s="5"/>
      <c r="H56" s="6"/>
      <c r="I56" s="1"/>
      <c r="J56" s="1"/>
      <c r="K56" s="1"/>
    </row>
    <row r="57">
      <c r="B57" s="1"/>
      <c r="C57" s="5"/>
      <c r="D57" s="5"/>
      <c r="E57" s="5"/>
      <c r="F57" s="5"/>
      <c r="G57" s="5"/>
      <c r="H57" s="6"/>
      <c r="I57" s="1"/>
      <c r="J57" s="1"/>
      <c r="K57" s="1"/>
    </row>
    <row r="58">
      <c r="B58" s="1"/>
      <c r="C58" s="5"/>
      <c r="D58" s="5"/>
      <c r="E58" s="5"/>
      <c r="F58" s="5"/>
      <c r="G58" s="5"/>
      <c r="H58" s="6"/>
      <c r="I58" s="1"/>
      <c r="J58" s="1"/>
      <c r="K58" s="1"/>
    </row>
    <row r="59">
      <c r="B59" s="1"/>
      <c r="C59" s="5"/>
      <c r="D59" s="5"/>
      <c r="E59" s="5"/>
      <c r="F59" s="5"/>
      <c r="G59" s="5"/>
      <c r="H59" s="6"/>
      <c r="I59" s="1"/>
      <c r="J59" s="1"/>
      <c r="K59" s="1"/>
    </row>
    <row r="60">
      <c r="B60" s="1"/>
      <c r="C60" s="5"/>
      <c r="D60" s="5"/>
      <c r="E60" s="5"/>
      <c r="F60" s="5"/>
      <c r="G60" s="5"/>
      <c r="H60" s="6"/>
      <c r="I60" s="1"/>
      <c r="J60" s="1"/>
      <c r="K60" s="1"/>
    </row>
    <row r="61">
      <c r="B61" s="1"/>
      <c r="C61" s="5"/>
      <c r="D61" s="5"/>
      <c r="E61" s="5"/>
      <c r="F61" s="5"/>
      <c r="G61" s="5"/>
      <c r="H61" s="6"/>
      <c r="I61" s="1"/>
      <c r="J61" s="1"/>
      <c r="K61" s="1"/>
    </row>
    <row r="62">
      <c r="B62" s="1"/>
      <c r="C62" s="5"/>
      <c r="D62" s="5"/>
      <c r="E62" s="5"/>
      <c r="F62" s="5"/>
      <c r="G62" s="5"/>
      <c r="H62" s="6"/>
      <c r="I62" s="1"/>
      <c r="J62" s="1"/>
      <c r="K62" s="1"/>
    </row>
    <row r="63">
      <c r="B63" s="1"/>
      <c r="C63" s="5"/>
      <c r="D63" s="5"/>
      <c r="E63" s="5"/>
      <c r="F63" s="5"/>
      <c r="G63" s="5"/>
      <c r="H63" s="6"/>
      <c r="I63" s="1"/>
      <c r="J63" s="1"/>
      <c r="K63" s="1"/>
    </row>
    <row r="64">
      <c r="B64" s="1"/>
      <c r="C64" s="5"/>
      <c r="D64" s="5"/>
      <c r="E64" s="5"/>
      <c r="F64" s="5"/>
      <c r="G64" s="5"/>
      <c r="H64" s="6"/>
      <c r="I64" s="1"/>
      <c r="J64" s="1"/>
      <c r="K64" s="1"/>
    </row>
    <row r="65">
      <c r="B65" s="1"/>
      <c r="C65" s="5"/>
      <c r="D65" s="5"/>
      <c r="E65" s="5"/>
      <c r="F65" s="5"/>
      <c r="G65" s="5"/>
      <c r="H65" s="6"/>
      <c r="I65" s="1"/>
      <c r="J65" s="1"/>
      <c r="K65" s="1"/>
    </row>
    <row r="66">
      <c r="B66" s="1"/>
      <c r="C66" s="5"/>
      <c r="D66" s="5"/>
      <c r="E66" s="5"/>
      <c r="F66" s="5"/>
      <c r="G66" s="5"/>
      <c r="H66" s="6"/>
      <c r="I66" s="1"/>
      <c r="J66" s="1"/>
      <c r="K66" s="1"/>
    </row>
    <row r="67">
      <c r="B67" s="1"/>
      <c r="C67" s="5"/>
      <c r="D67" s="5"/>
      <c r="E67" s="5"/>
      <c r="F67" s="5"/>
      <c r="G67" s="5"/>
      <c r="H67" s="6"/>
      <c r="I67" s="1"/>
      <c r="J67" s="1"/>
      <c r="K67" s="1"/>
    </row>
    <row r="68">
      <c r="B68" s="1"/>
      <c r="C68" s="5"/>
      <c r="D68" s="5"/>
      <c r="E68" s="5"/>
      <c r="F68" s="5"/>
      <c r="G68" s="5"/>
      <c r="H68" s="6"/>
      <c r="I68" s="1"/>
      <c r="J68" s="1"/>
      <c r="K68" s="1"/>
    </row>
    <row r="69">
      <c r="B69" s="1"/>
      <c r="C69" s="5"/>
      <c r="D69" s="5"/>
      <c r="E69" s="5"/>
      <c r="F69" s="5"/>
      <c r="G69" s="5"/>
      <c r="H69" s="6"/>
      <c r="I69" s="1"/>
      <c r="J69" s="1"/>
      <c r="K69" s="1"/>
    </row>
    <row r="70">
      <c r="B70" s="1"/>
      <c r="C70" s="5"/>
      <c r="D70" s="5"/>
      <c r="E70" s="5"/>
      <c r="F70" s="5"/>
      <c r="G70" s="5"/>
      <c r="H70" s="6"/>
      <c r="I70" s="1"/>
      <c r="J70" s="1"/>
      <c r="K70" s="1"/>
    </row>
    <row r="71">
      <c r="B71" s="1"/>
      <c r="C71" s="5"/>
      <c r="D71" s="5"/>
      <c r="E71" s="5"/>
      <c r="F71" s="5"/>
      <c r="G71" s="5"/>
      <c r="H71" s="6"/>
      <c r="I71" s="1"/>
      <c r="J71" s="1"/>
      <c r="K71" s="1"/>
    </row>
    <row r="72">
      <c r="B72" s="1"/>
      <c r="C72" s="5"/>
      <c r="D72" s="5"/>
      <c r="E72" s="5"/>
      <c r="F72" s="5"/>
      <c r="G72" s="5"/>
      <c r="H72" s="6"/>
      <c r="I72" s="1"/>
      <c r="J72" s="1"/>
      <c r="K72" s="1"/>
    </row>
    <row r="73">
      <c r="B73" s="1"/>
      <c r="C73" s="5"/>
      <c r="D73" s="5"/>
      <c r="E73" s="5"/>
      <c r="F73" s="5"/>
      <c r="G73" s="5"/>
      <c r="H73" s="6"/>
      <c r="I73" s="1"/>
      <c r="J73" s="1"/>
      <c r="K73" s="1"/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/>
      <c r="C76" s="5"/>
      <c r="D76" s="5"/>
      <c r="E76" s="5"/>
      <c r="F76" s="5"/>
      <c r="G76" s="5"/>
      <c r="H76" s="6"/>
      <c r="I76" s="1"/>
      <c r="J76" s="1"/>
      <c r="K76" s="1"/>
    </row>
    <row r="77">
      <c r="B77" s="1"/>
      <c r="C77" s="5"/>
      <c r="D77" s="5"/>
      <c r="E77" s="5"/>
      <c r="F77" s="5"/>
      <c r="G77" s="5"/>
      <c r="H77" s="6"/>
      <c r="I77" s="1"/>
      <c r="J77" s="1"/>
      <c r="K77" s="1"/>
    </row>
    <row r="78">
      <c r="B78" s="1"/>
      <c r="C78" s="5"/>
      <c r="D78" s="5"/>
      <c r="E78" s="5"/>
      <c r="F78" s="5"/>
      <c r="G78" s="5"/>
      <c r="H78" s="6"/>
      <c r="I78" s="1"/>
      <c r="J78" s="1"/>
      <c r="K78" s="1"/>
    </row>
    <row r="79">
      <c r="B79" s="1"/>
      <c r="C79" s="5"/>
      <c r="D79" s="5"/>
      <c r="E79" s="5"/>
      <c r="F79" s="5"/>
      <c r="G79" s="5"/>
      <c r="H79" s="6"/>
      <c r="I79" s="1"/>
      <c r="J79" s="1"/>
      <c r="K79" s="1"/>
    </row>
    <row r="80">
      <c r="B80" s="1"/>
      <c r="C80" s="5"/>
      <c r="D80" s="5"/>
      <c r="E80" s="5"/>
      <c r="F80" s="5"/>
      <c r="G80" s="5"/>
      <c r="H80" s="6"/>
      <c r="I80" s="1"/>
      <c r="J80" s="1"/>
      <c r="K80" s="1"/>
    </row>
    <row r="81">
      <c r="B81" s="1"/>
      <c r="C81" s="5"/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16" customWidth="1"/>
    <col min="11" max="11" width="65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78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79</v>
      </c>
      <c r="C10" s="5"/>
      <c r="D10" s="5"/>
      <c r="E10" s="5"/>
      <c r="F10" s="5"/>
      <c r="G10" s="5"/>
      <c r="H10" s="6"/>
      <c r="I10" s="1"/>
      <c r="J10" s="1"/>
      <c r="K10" s="1"/>
    </row>
    <row r="11">
      <c r="B11" s="1" t="s">
        <v>80</v>
      </c>
      <c r="C11" s="5">
        <f>C24</f>
        <v>973.2</v>
      </c>
      <c r="D11" s="5">
        <f>D24</f>
        <v>1127.3000000000002</v>
      </c>
      <c r="E11" s="5">
        <f>E24</f>
        <v>3950.3</v>
      </c>
      <c r="F11" s="5">
        <f>F24</f>
        <v>1145</v>
      </c>
      <c r="G11" s="5">
        <f>G24</f>
        <v>1142.7</v>
      </c>
      <c r="H11" s="6">
        <f>C28</f>
        <v>973.2</v>
      </c>
      <c r="I11" s="1"/>
      <c r="J11" s="1"/>
      <c r="K11" s="1"/>
    </row>
    <row r="12">
      <c r="B12" s="1" t="s">
        <v>81</v>
      </c>
      <c r="C12" s="14"/>
      <c r="D12" s="14"/>
      <c r="E12" s="14"/>
      <c r="F12" s="14"/>
      <c r="G12" s="14"/>
      <c r="H12" s="15">
        <f>H11/C11-1</f>
        <v>0</v>
      </c>
      <c r="I12" s="1"/>
      <c r="J12" s="1"/>
      <c r="K12" s="1"/>
    </row>
    <row r="13">
      <c r="B13" s="1" t="s">
        <v>82</v>
      </c>
      <c r="C13" s="5"/>
      <c r="D13" s="5"/>
      <c r="E13" s="5"/>
      <c r="F13" s="5"/>
      <c r="G13" s="5"/>
      <c r="H13" s="6">
        <f>H11-G11</f>
        <v>-169.5</v>
      </c>
      <c r="I13" s="1"/>
      <c r="J13" s="1"/>
      <c r="K13" s="1"/>
    </row>
    <row r="14">
      <c r="B14" s="1"/>
      <c r="C14" s="5"/>
      <c r="D14" s="5"/>
      <c r="E14" s="5"/>
      <c r="F14" s="5"/>
      <c r="G14" s="5"/>
      <c r="H14" s="6"/>
      <c r="I14" s="1"/>
      <c r="J14" s="1"/>
      <c r="K14" s="1"/>
    </row>
    <row r="15">
      <c r="B15" s="1" t="s">
        <v>83</v>
      </c>
      <c r="C15" s="11">
        <v>0.022</v>
      </c>
      <c r="D15" s="11">
        <v>0.01</v>
      </c>
      <c r="E15" s="11">
        <v>0.021</v>
      </c>
      <c r="F15" s="11">
        <v>-0.004</v>
      </c>
      <c r="G15" s="11">
        <v>-0.019</v>
      </c>
      <c r="H15" s="31">
        <v>-0.01</v>
      </c>
      <c r="I15" s="1"/>
      <c r="J15" s="1"/>
      <c r="K15" s="1"/>
    </row>
    <row r="16">
      <c r="B16" s="1" t="s">
        <v>84</v>
      </c>
      <c r="C16" s="22"/>
      <c r="D16" s="22"/>
      <c r="E16" s="22"/>
      <c r="F16" s="22"/>
      <c r="G16" s="22"/>
      <c r="H16" s="38">
        <f>(H15-C15)*10000</f>
        <v>-320</v>
      </c>
      <c r="I16" s="1"/>
      <c r="J16" s="1"/>
      <c r="K16" s="1"/>
    </row>
    <row r="17">
      <c r="B17" s="1" t="s">
        <v>85</v>
      </c>
      <c r="C17" s="11">
        <v>0.004</v>
      </c>
      <c r="D17" s="11">
        <v>0.02</v>
      </c>
      <c r="E17" s="11">
        <v>0.003</v>
      </c>
      <c r="F17" s="11">
        <v>0.022</v>
      </c>
      <c r="G17" s="11">
        <v>0.027</v>
      </c>
      <c r="H17" s="31">
        <v>0.026</v>
      </c>
      <c r="I17" s="1"/>
      <c r="J17" s="1"/>
      <c r="K17" s="1"/>
    </row>
    <row r="18">
      <c r="B18" s="1" t="s">
        <v>84</v>
      </c>
      <c r="C18" s="22"/>
      <c r="D18" s="22"/>
      <c r="E18" s="22"/>
      <c r="F18" s="22"/>
      <c r="G18" s="22"/>
      <c r="H18" s="38">
        <f>(H17-C17)*10000</f>
        <v>220</v>
      </c>
      <c r="I18" s="1"/>
      <c r="J18" s="1"/>
      <c r="K18" s="1"/>
    </row>
    <row r="19">
      <c r="B19" s="1" t="s">
        <v>86</v>
      </c>
      <c r="C19" s="14">
        <f>C15+C17</f>
        <v>0.026</v>
      </c>
      <c r="D19" s="14"/>
      <c r="E19" s="14">
        <f>E15+E17</f>
        <v>0.024</v>
      </c>
      <c r="F19" s="14">
        <f>F15+F17</f>
        <v>0.018</v>
      </c>
      <c r="G19" s="14">
        <f>G15+G17</f>
        <v>0.008</v>
      </c>
      <c r="H19" s="15">
        <f>H15+H17</f>
        <v>0.016</v>
      </c>
      <c r="I19" s="1"/>
      <c r="J19" s="1"/>
      <c r="K19" s="1"/>
    </row>
    <row r="20">
      <c r="B20" s="1" t="s">
        <v>87</v>
      </c>
      <c r="C20" s="11">
        <v>0</v>
      </c>
      <c r="D20" s="11">
        <v>0</v>
      </c>
      <c r="E20" s="11">
        <v>0</v>
      </c>
      <c r="F20" s="11">
        <v>0.198</v>
      </c>
      <c r="G20" s="11">
        <v>0.196</v>
      </c>
      <c r="H20" s="31">
        <v>0.17</v>
      </c>
      <c r="I20" s="1"/>
      <c r="J20" s="1"/>
      <c r="K20" s="1"/>
    </row>
    <row r="21">
      <c r="B21" s="1" t="s">
        <v>88</v>
      </c>
      <c r="C21" s="11">
        <v>0.012</v>
      </c>
      <c r="D21" s="11">
        <v>0.01</v>
      </c>
      <c r="E21" s="11">
        <v>0.002</v>
      </c>
      <c r="F21" s="11">
        <v>0.029</v>
      </c>
      <c r="G21" s="11">
        <v>0.024</v>
      </c>
      <c r="H21" s="31">
        <v>0.013</v>
      </c>
      <c r="I21" s="1"/>
      <c r="J21" s="1"/>
      <c r="K21" s="1"/>
    </row>
    <row r="22">
      <c r="B22" s="1" t="s">
        <v>89</v>
      </c>
      <c r="C22" s="14">
        <f>C32</f>
        <v>0.038190740345636964</v>
      </c>
      <c r="D22" s="14">
        <f>D32</f>
        <v>0.03889042484563654</v>
      </c>
      <c r="E22" s="14">
        <f>E32</f>
        <v>0.02645186436273872</v>
      </c>
      <c r="F22" s="14">
        <f>F32</f>
        <v>0.24564838990426452</v>
      </c>
      <c r="G22" s="14">
        <f>G32</f>
        <v>0.22791747259832373</v>
      </c>
      <c r="H22" s="15">
        <f>H32</f>
        <v>0.20417335999999997</v>
      </c>
      <c r="I22" s="1"/>
      <c r="J22" s="1"/>
      <c r="K22" s="1"/>
    </row>
    <row r="23">
      <c r="B23" s="1"/>
      <c r="C23" s="5"/>
      <c r="D23" s="5"/>
      <c r="E23" s="5"/>
      <c r="F23" s="5"/>
      <c r="G23" s="5"/>
      <c r="H23" s="6"/>
      <c r="I23" s="1"/>
      <c r="J23" s="1"/>
      <c r="K23" s="1"/>
    </row>
    <row r="24">
      <c r="B24" s="1" t="s">
        <v>90</v>
      </c>
      <c r="C24" s="16">
        <v>973.2</v>
      </c>
      <c r="D24" s="5">
        <f>E24-D46</f>
        <v>1127.3000000000002</v>
      </c>
      <c r="E24" s="16">
        <v>3950.3</v>
      </c>
      <c r="F24" s="16">
        <v>1145</v>
      </c>
      <c r="G24" s="16">
        <v>1142.7</v>
      </c>
      <c r="H24" s="6">
        <f>C28</f>
        <v>973.2</v>
      </c>
      <c r="I24" s="1"/>
      <c r="J24" s="1"/>
      <c r="K24" s="1"/>
    </row>
    <row r="25">
      <c r="B25" s="1" t="s">
        <v>91</v>
      </c>
      <c r="C25" s="5">
        <f>C24</f>
        <v>973.2</v>
      </c>
      <c r="D25" s="5">
        <f>D24</f>
        <v>1127.3000000000002</v>
      </c>
      <c r="E25" s="5">
        <f>E24</f>
        <v>3950.3</v>
      </c>
      <c r="F25" s="5">
        <f>F24</f>
        <v>1145</v>
      </c>
      <c r="G25" s="5">
        <f>G24</f>
        <v>1142.7</v>
      </c>
      <c r="H25" s="6">
        <f>H24*(1+H19)</f>
        <v>988.7712</v>
      </c>
      <c r="I25" s="1"/>
      <c r="J25" s="1"/>
      <c r="K25" s="1"/>
    </row>
    <row r="26">
      <c r="B26" s="1" t="s">
        <v>92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6">
        <f>H25*H20</f>
        <v>168.09110400000003</v>
      </c>
      <c r="I26" s="1"/>
      <c r="J26" s="1"/>
      <c r="K26" s="1"/>
    </row>
    <row r="27">
      <c r="B27" s="1" t="s">
        <v>93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6">
        <f>(H25+H26)*H21</f>
        <v>15.039209951999998</v>
      </c>
      <c r="I27" s="1"/>
      <c r="J27" s="1"/>
      <c r="K27" s="1"/>
    </row>
    <row r="28">
      <c r="B28" s="1" t="s">
        <v>94</v>
      </c>
      <c r="C28" s="12">
        <f>SUM(C25:C27)</f>
        <v>973.2</v>
      </c>
      <c r="D28" s="12">
        <f>SUM(D25:D27)</f>
        <v>1127.3000000000002</v>
      </c>
      <c r="E28" s="12">
        <f>SUM(E25:E27)</f>
        <v>3950.3</v>
      </c>
      <c r="F28" s="12">
        <f>SUM(F25:F27)</f>
        <v>1145</v>
      </c>
      <c r="G28" s="12">
        <f>SUM(G25:G27)</f>
        <v>1142.7</v>
      </c>
      <c r="H28" s="21">
        <f>SUM(H25:H27)</f>
        <v>1171.901513952</v>
      </c>
      <c r="I28" s="1"/>
      <c r="J28" s="1"/>
      <c r="K28" s="1"/>
    </row>
    <row r="29">
      <c r="B29" s="1" t="s">
        <v>95</v>
      </c>
      <c r="C29" s="14">
        <f>(1+C32)/((1+C30)*(1+C31))-1</f>
        <v>0.02588017820715116</v>
      </c>
      <c r="D29" s="14">
        <f>(1+D32)/((1+D30)*(1+D31))-1</f>
        <v>0.02860438103528362</v>
      </c>
      <c r="E29" s="14">
        <f>(1+E32)/((1+E30)*(1+E31))-1</f>
        <v>0.024403058246246223</v>
      </c>
      <c r="F29" s="14">
        <f>(1+F32)/((1+F30)*(1+F31))-1</f>
        <v>0.010469660240556955</v>
      </c>
      <c r="G29" s="14">
        <f>(1+G32)/((1+G30)*(1+G31))-1</f>
        <v>0.0026238769517563654</v>
      </c>
      <c r="H29" s="15">
        <f>(1+H32)/((1+H30)*(1+H31))-1</f>
        <v>0.016000000000000014</v>
      </c>
      <c r="I29" s="1"/>
      <c r="J29" s="1"/>
      <c r="K29" s="1"/>
    </row>
    <row r="30">
      <c r="B30" s="1" t="s">
        <v>96</v>
      </c>
      <c r="C30" s="14">
        <f>C20</f>
        <v>0</v>
      </c>
      <c r="D30" s="14">
        <f>D20</f>
        <v>0</v>
      </c>
      <c r="E30" s="14">
        <f>E20</f>
        <v>0</v>
      </c>
      <c r="F30" s="14">
        <f>F20</f>
        <v>0.198</v>
      </c>
      <c r="G30" s="14">
        <f>G20</f>
        <v>0.196</v>
      </c>
      <c r="H30" s="15">
        <f>H20</f>
        <v>0.17</v>
      </c>
      <c r="I30" s="1"/>
      <c r="J30" s="1"/>
      <c r="K30" s="1"/>
    </row>
    <row r="31">
      <c r="B31" s="1" t="s">
        <v>97</v>
      </c>
      <c r="C31" s="14">
        <f>C21</f>
        <v>0.012</v>
      </c>
      <c r="D31" s="14">
        <f>D21</f>
        <v>0.01</v>
      </c>
      <c r="E31" s="14">
        <f>E21</f>
        <v>0.002</v>
      </c>
      <c r="F31" s="14">
        <f>F21</f>
        <v>0.029</v>
      </c>
      <c r="G31" s="14">
        <f>G21</f>
        <v>0.024</v>
      </c>
      <c r="H31" s="15">
        <f>H21</f>
        <v>0.013</v>
      </c>
      <c r="I31" s="1"/>
      <c r="J31" s="1"/>
      <c r="K31" s="1"/>
    </row>
    <row r="32">
      <c r="B32" s="1" t="s">
        <v>74</v>
      </c>
      <c r="C32" s="14">
        <f>C28/C47-1</f>
        <v>0.038190740345636964</v>
      </c>
      <c r="D32" s="14">
        <f>D28/D47-1</f>
        <v>0.03889042484563654</v>
      </c>
      <c r="E32" s="14">
        <f>E28/E47-1</f>
        <v>0.02645186436273872</v>
      </c>
      <c r="F32" s="14">
        <f>F28/F47-1</f>
        <v>0.24564838990426452</v>
      </c>
      <c r="G32" s="14">
        <f>G28/G47-1</f>
        <v>0.22791747259832373</v>
      </c>
      <c r="H32" s="15">
        <f>H28/H47-1</f>
        <v>0.20417335999999997</v>
      </c>
      <c r="I32" s="1"/>
      <c r="J32" s="1"/>
      <c r="K32" s="1"/>
    </row>
    <row r="33">
      <c r="B33" s="1"/>
      <c r="C33" s="5"/>
      <c r="D33" s="5"/>
      <c r="E33" s="5"/>
      <c r="F33" s="5"/>
      <c r="G33" s="5"/>
      <c r="H33" s="6"/>
      <c r="I33" s="1"/>
      <c r="J33" s="1"/>
      <c r="K33" s="1"/>
    </row>
    <row r="34">
      <c r="B34" s="1" t="s">
        <v>98</v>
      </c>
      <c r="C34" s="5"/>
      <c r="D34" s="5"/>
      <c r="E34" s="5"/>
      <c r="F34" s="5"/>
      <c r="G34" s="5"/>
      <c r="H34" s="6"/>
      <c r="I34" s="1"/>
      <c r="J34" s="1"/>
      <c r="K34" s="1"/>
    </row>
    <row r="35">
      <c r="B35" s="1" t="s">
        <v>99</v>
      </c>
      <c r="C35" s="24">
        <v>193.8</v>
      </c>
      <c r="D35" s="24">
        <v>230.8</v>
      </c>
      <c r="E35" s="24">
        <v>734.9</v>
      </c>
      <c r="F35" s="24">
        <v>179.6</v>
      </c>
      <c r="G35" s="24">
        <v>216.9</v>
      </c>
      <c r="H35" s="21">
        <f>H28*H45</f>
        <v>221.489386136928</v>
      </c>
      <c r="I35" s="1"/>
      <c r="J35" s="1"/>
      <c r="K35" s="1"/>
    </row>
    <row r="36">
      <c r="B36" s="1" t="s">
        <v>100</v>
      </c>
      <c r="C36" s="14">
        <f>C35/C28</f>
        <v>0.19913686806411837</v>
      </c>
      <c r="D36" s="14">
        <f>D35/D28</f>
        <v>0.2047369821697862</v>
      </c>
      <c r="E36" s="14">
        <f>E35/E28</f>
        <v>0.18603650355669188</v>
      </c>
      <c r="F36" s="14">
        <f>F35/F28</f>
        <v>0.15685589519650656</v>
      </c>
      <c r="G36" s="14">
        <f>G35/G28</f>
        <v>0.18981359936991335</v>
      </c>
      <c r="H36" s="15">
        <f>H35/H28</f>
        <v>0.189</v>
      </c>
      <c r="I36" s="1"/>
      <c r="J36" s="1"/>
      <c r="K36" s="1"/>
    </row>
    <row r="37">
      <c r="B37" s="1" t="s">
        <v>101</v>
      </c>
      <c r="C37" s="22"/>
      <c r="D37" s="22"/>
      <c r="E37" s="22"/>
      <c r="F37" s="22"/>
      <c r="G37" s="22"/>
      <c r="H37" s="38">
        <f>(H36-C36)*10000</f>
        <v>-101.3686806411837</v>
      </c>
      <c r="I37" s="1"/>
      <c r="J37" s="1"/>
      <c r="K37" s="1"/>
    </row>
    <row r="38">
      <c r="B38" s="1"/>
      <c r="C38" s="5"/>
      <c r="D38" s="5"/>
      <c r="E38" s="5"/>
      <c r="F38" s="5"/>
      <c r="G38" s="5"/>
      <c r="H38" s="6"/>
      <c r="I38" s="1"/>
      <c r="J38" s="1"/>
      <c r="K38" s="1"/>
    </row>
    <row r="39">
      <c r="B39" s="1" t="s">
        <v>102</v>
      </c>
      <c r="C39" s="11">
        <v>0.027</v>
      </c>
      <c r="D39" s="14"/>
      <c r="E39" s="14"/>
      <c r="F39" s="11">
        <v>0.304</v>
      </c>
      <c r="G39" s="11">
        <v>0.28</v>
      </c>
      <c r="H39" s="31">
        <v>0.195</v>
      </c>
      <c r="I39" s="1"/>
      <c r="J39" s="1"/>
      <c r="K39" s="1"/>
    </row>
    <row r="40">
      <c r="B40" s="1" t="s">
        <v>103</v>
      </c>
      <c r="C40" s="11">
        <v>0.114</v>
      </c>
      <c r="D40" s="14"/>
      <c r="E40" s="14"/>
      <c r="F40" s="11">
        <v>0.155</v>
      </c>
      <c r="G40" s="11">
        <v>0.107</v>
      </c>
      <c r="H40" s="31">
        <v>0.07</v>
      </c>
      <c r="I40" s="1"/>
      <c r="J40" s="1"/>
      <c r="K40" s="18"/>
    </row>
    <row r="41">
      <c r="B41" s="1" t="s">
        <v>104</v>
      </c>
      <c r="C41" s="11">
        <v>0</v>
      </c>
      <c r="D41" s="14"/>
      <c r="E41" s="14"/>
      <c r="F41" s="11">
        <v>0.062</v>
      </c>
      <c r="G41" s="11">
        <v>0.1</v>
      </c>
      <c r="H41" s="31">
        <v>0.08</v>
      </c>
      <c r="I41" s="1"/>
      <c r="J41" s="1"/>
      <c r="K41" s="18"/>
    </row>
    <row r="42">
      <c r="B42" s="1"/>
      <c r="C42" s="5"/>
      <c r="D42" s="5"/>
      <c r="E42" s="5"/>
      <c r="F42" s="5"/>
      <c r="G42" s="5"/>
      <c r="H42" s="6"/>
      <c r="I42" s="1"/>
      <c r="J42" s="1"/>
      <c r="K42" s="18"/>
    </row>
    <row r="43" ht="31.5">
      <c r="B43" s="1" t="s">
        <v>105</v>
      </c>
      <c r="C43" s="5"/>
      <c r="D43" s="5"/>
      <c r="E43" s="5"/>
      <c r="F43" s="5"/>
      <c r="G43" s="5"/>
      <c r="H43" s="6"/>
      <c r="I43" s="1"/>
      <c r="J43" s="1"/>
      <c r="K43" s="18" t="s">
        <v>106</v>
      </c>
    </row>
    <row r="44" ht="31.5">
      <c r="B44" s="1" t="s">
        <v>107</v>
      </c>
      <c r="C44" s="5"/>
      <c r="D44" s="5"/>
      <c r="E44" s="5"/>
      <c r="F44" s="5"/>
      <c r="G44" s="5"/>
      <c r="H44" s="6"/>
      <c r="I44" s="1"/>
      <c r="J44" s="1"/>
      <c r="K44" s="18" t="s">
        <v>108</v>
      </c>
    </row>
    <row r="45" ht="31.5">
      <c r="B45" s="1" t="s">
        <v>109</v>
      </c>
      <c r="C45" s="14"/>
      <c r="D45" s="14"/>
      <c r="E45" s="14"/>
      <c r="F45" s="14"/>
      <c r="G45" s="14"/>
      <c r="H45" s="31">
        <v>0.189</v>
      </c>
      <c r="I45" s="1"/>
      <c r="J45" s="1"/>
      <c r="K45" s="18"/>
    </row>
    <row r="46">
      <c r="B46" s="1" t="s">
        <v>110</v>
      </c>
      <c r="C46" s="5"/>
      <c r="D46" s="16">
        <v>2823</v>
      </c>
      <c r="E46" s="5"/>
      <c r="F46" s="5"/>
      <c r="G46" s="5"/>
      <c r="H46" s="6"/>
      <c r="I46" s="1"/>
      <c r="J46" s="1"/>
      <c r="K46" s="18"/>
    </row>
    <row r="47">
      <c r="B47" s="1" t="s">
        <v>111</v>
      </c>
      <c r="C47" s="16">
        <v>937.4</v>
      </c>
      <c r="D47" s="5">
        <f>E47-D48</f>
        <v>1085.1</v>
      </c>
      <c r="E47" s="16">
        <v>3848.5</v>
      </c>
      <c r="F47" s="16">
        <v>919.2</v>
      </c>
      <c r="G47" s="16">
        <v>930.6</v>
      </c>
      <c r="H47" s="6">
        <f>C28</f>
        <v>973.2</v>
      </c>
      <c r="I47" s="1"/>
      <c r="J47" s="1"/>
      <c r="K47" s="18"/>
    </row>
    <row r="48">
      <c r="B48" s="1" t="s">
        <v>112</v>
      </c>
      <c r="C48" s="5"/>
      <c r="D48" s="16">
        <v>2763.4</v>
      </c>
      <c r="E48" s="5"/>
      <c r="F48" s="5"/>
      <c r="G48" s="5"/>
      <c r="H48" s="6"/>
      <c r="I48" s="1"/>
      <c r="J48" s="1"/>
      <c r="K48" s="18"/>
    </row>
    <row r="49">
      <c r="B49" s="1" t="s">
        <v>113</v>
      </c>
      <c r="C49" s="5"/>
      <c r="D49" s="5"/>
      <c r="E49" s="5"/>
      <c r="F49" s="5"/>
      <c r="G49" s="5"/>
      <c r="H49" s="6"/>
      <c r="I49" s="1"/>
      <c r="J49" s="1"/>
      <c r="K49" s="18"/>
    </row>
    <row r="50">
      <c r="B50" s="1" t="s">
        <v>114</v>
      </c>
      <c r="C50" s="5"/>
      <c r="D50" s="5"/>
      <c r="E50" s="16">
        <v>1707.6</v>
      </c>
      <c r="F50" s="5"/>
      <c r="G50" s="5"/>
      <c r="H50" s="6">
        <f>H28*E50/E54</f>
        <v>506.57900038590356</v>
      </c>
      <c r="I50" s="1"/>
      <c r="J50" s="1"/>
      <c r="K50" s="18"/>
    </row>
    <row r="51">
      <c r="B51" s="1" t="s">
        <v>115</v>
      </c>
      <c r="C51" s="5"/>
      <c r="D51" s="5"/>
      <c r="E51" s="16">
        <v>439.1</v>
      </c>
      <c r="F51" s="5"/>
      <c r="G51" s="5"/>
      <c r="H51" s="6">
        <f>H28*E51/E54</f>
        <v>130.26401913179333</v>
      </c>
      <c r="I51" s="1"/>
      <c r="J51" s="1"/>
      <c r="K51" s="18"/>
    </row>
    <row r="52">
      <c r="B52" s="1" t="s">
        <v>116</v>
      </c>
      <c r="C52" s="5"/>
      <c r="D52" s="5"/>
      <c r="E52" s="16">
        <v>950.9</v>
      </c>
      <c r="F52" s="5"/>
      <c r="G52" s="5"/>
      <c r="H52" s="6">
        <f>H28*E52/E54</f>
        <v>282.0953217773224</v>
      </c>
      <c r="I52" s="1"/>
      <c r="J52" s="1"/>
      <c r="K52" s="18"/>
    </row>
    <row r="53">
      <c r="B53" s="1" t="s">
        <v>117</v>
      </c>
      <c r="C53" s="5"/>
      <c r="D53" s="5"/>
      <c r="E53" s="16">
        <v>852.7</v>
      </c>
      <c r="F53" s="5"/>
      <c r="G53" s="5"/>
      <c r="H53" s="6">
        <f>H28*E53/E54</f>
        <v>252.9631726569806</v>
      </c>
      <c r="I53" s="1"/>
      <c r="J53" s="1"/>
      <c r="K53" s="18"/>
    </row>
    <row r="54">
      <c r="B54" s="1" t="s">
        <v>118</v>
      </c>
      <c r="C54" s="12"/>
      <c r="D54" s="12"/>
      <c r="E54" s="12">
        <f>SUM(E50:E53)</f>
        <v>3950.3</v>
      </c>
      <c r="F54" s="12"/>
      <c r="G54" s="12"/>
      <c r="H54" s="21">
        <f>SUM(H50:H53)</f>
        <v>1171.901513952</v>
      </c>
      <c r="I54" s="1"/>
      <c r="J54" s="1"/>
      <c r="K54" s="18"/>
    </row>
    <row r="55">
      <c r="B55" s="1"/>
      <c r="C55" s="14"/>
      <c r="D55" s="14"/>
      <c r="E55" s="14">
        <f>E50/E54</f>
        <v>0.43227096676201804</v>
      </c>
      <c r="F55" s="14"/>
      <c r="G55" s="14"/>
      <c r="H55" s="15">
        <f>H50/H54</f>
        <v>0.432270966762018</v>
      </c>
      <c r="I55" s="1"/>
      <c r="J55" s="1"/>
      <c r="K55" s="18"/>
    </row>
    <row r="56">
      <c r="B56" s="1"/>
      <c r="C56" s="14"/>
      <c r="D56" s="14"/>
      <c r="E56" s="14">
        <f>E51/E54</f>
        <v>0.11115611472546388</v>
      </c>
      <c r="F56" s="14"/>
      <c r="G56" s="14"/>
      <c r="H56" s="15">
        <f>H51/H54</f>
        <v>0.1111561147254639</v>
      </c>
      <c r="I56" s="1"/>
      <c r="J56" s="1"/>
      <c r="K56" s="18"/>
    </row>
    <row r="57">
      <c r="B57" s="1"/>
      <c r="C57" s="14"/>
      <c r="D57" s="14"/>
      <c r="E57" s="14">
        <f>E52/E54</f>
        <v>0.2407158949953168</v>
      </c>
      <c r="F57" s="14"/>
      <c r="G57" s="14"/>
      <c r="H57" s="15">
        <f>H52/H54</f>
        <v>0.2407158949953168</v>
      </c>
      <c r="I57" s="1"/>
      <c r="J57" s="1"/>
      <c r="K57" s="18"/>
    </row>
    <row r="58">
      <c r="B58" s="1" t="s">
        <v>119</v>
      </c>
      <c r="C58" s="12"/>
      <c r="D58" s="12"/>
      <c r="E58" s="12">
        <f>E54-E28</f>
        <v>0</v>
      </c>
      <c r="F58" s="12"/>
      <c r="G58" s="12"/>
      <c r="H58" s="21">
        <f>H54-H28</f>
        <v>0</v>
      </c>
      <c r="I58" s="1"/>
      <c r="J58" s="1"/>
      <c r="K58" s="18"/>
    </row>
    <row r="59">
      <c r="B59" s="1" t="s">
        <v>120</v>
      </c>
      <c r="C59" s="5"/>
      <c r="D59" s="5"/>
      <c r="E59" s="5"/>
      <c r="F59" s="5"/>
      <c r="G59" s="5"/>
      <c r="H59" s="6">
        <f>(H15-C15)*10000</f>
        <v>-320</v>
      </c>
      <c r="I59" s="1"/>
      <c r="J59" s="1"/>
      <c r="K59" s="18"/>
    </row>
    <row r="60">
      <c r="B60" s="1" t="s">
        <v>121</v>
      </c>
      <c r="C60" s="5"/>
      <c r="D60" s="5">
        <f>(D15-C15)*10000</f>
        <v>-119.99999999999999</v>
      </c>
      <c r="E60" s="5"/>
      <c r="F60" s="5">
        <f>(F15-D15)*10000</f>
        <v>-140</v>
      </c>
      <c r="G60" s="5">
        <f>(G15-F15)*10000</f>
        <v>-150</v>
      </c>
      <c r="H60" s="6">
        <f>(H15-G15)*10000</f>
        <v>90</v>
      </c>
      <c r="I60" s="1"/>
      <c r="J60" s="1"/>
      <c r="K60" s="18"/>
    </row>
    <row r="61">
      <c r="B61" s="1" t="s">
        <v>122</v>
      </c>
      <c r="C61" s="5"/>
      <c r="D61" s="5"/>
      <c r="E61" s="5"/>
      <c r="F61" s="5"/>
      <c r="G61" s="5"/>
      <c r="H61" s="6">
        <f>(H17-C17)*10000</f>
        <v>220</v>
      </c>
      <c r="I61" s="1"/>
      <c r="J61" s="1"/>
      <c r="K61" s="18"/>
    </row>
    <row r="62">
      <c r="B62" s="1" t="s">
        <v>123</v>
      </c>
      <c r="C62" s="5"/>
      <c r="D62" s="5">
        <f>(D17-C17)*10000</f>
        <v>160</v>
      </c>
      <c r="E62" s="5"/>
      <c r="F62" s="5">
        <f>(F17-D17)*10000</f>
        <v>19.999999999999982</v>
      </c>
      <c r="G62" s="5">
        <f>(G17-F17)*10000</f>
        <v>50.00000000000001</v>
      </c>
      <c r="H62" s="6">
        <f>(H17-G17)*10000</f>
        <v>-10.000000000000009</v>
      </c>
      <c r="I62" s="1"/>
      <c r="J62" s="1"/>
      <c r="K62" s="18"/>
    </row>
    <row r="63">
      <c r="B63" s="1" t="s">
        <v>124</v>
      </c>
      <c r="C63" s="5"/>
      <c r="D63" s="5"/>
      <c r="E63" s="5"/>
      <c r="F63" s="5"/>
      <c r="G63" s="5"/>
      <c r="H63" s="6">
        <f>(H20-C20)*10000</f>
        <v>1700.0000000000002</v>
      </c>
      <c r="I63" s="1"/>
      <c r="J63" s="1"/>
      <c r="K63" s="18"/>
    </row>
    <row r="64">
      <c r="B64" s="1" t="s">
        <v>125</v>
      </c>
      <c r="C64" s="5"/>
      <c r="D64" s="5">
        <f>(D20-C20)*10000</f>
        <v>0</v>
      </c>
      <c r="E64" s="5"/>
      <c r="F64" s="5">
        <f>(F20-D20)*10000</f>
        <v>1980</v>
      </c>
      <c r="G64" s="5">
        <f>(G20-F20)*10000</f>
        <v>-20.000000000000018</v>
      </c>
      <c r="H64" s="6">
        <f>(H20-G20)*10000</f>
        <v>-259.99999999999994</v>
      </c>
      <c r="I64" s="1"/>
      <c r="J64" s="1"/>
      <c r="K64" s="18"/>
    </row>
    <row r="65">
      <c r="B65" s="1" t="s">
        <v>126</v>
      </c>
      <c r="C65" s="5"/>
      <c r="D65" s="5"/>
      <c r="E65" s="5"/>
      <c r="F65" s="5"/>
      <c r="G65" s="5"/>
      <c r="H65" s="6">
        <f>(H21-C21)*10000</f>
        <v>9.999999999999991</v>
      </c>
      <c r="I65" s="1"/>
      <c r="J65" s="1"/>
      <c r="K65" s="18"/>
    </row>
    <row r="66">
      <c r="B66" s="1" t="s">
        <v>127</v>
      </c>
      <c r="C66" s="5"/>
      <c r="D66" s="5">
        <f>(D21-C21)*10000</f>
        <v>-20</v>
      </c>
      <c r="E66" s="5"/>
      <c r="F66" s="5">
        <f>(F21-D21)*10000</f>
        <v>190.00000000000003</v>
      </c>
      <c r="G66" s="5">
        <f>(G21-F21)*10000</f>
        <v>-50.00000000000001</v>
      </c>
      <c r="H66" s="6">
        <f>(H21-G21)*10000</f>
        <v>-110.00000000000001</v>
      </c>
      <c r="I66" s="1"/>
      <c r="J66" s="1"/>
      <c r="K66" s="18"/>
    </row>
    <row r="67">
      <c r="B67" s="1" t="s">
        <v>128</v>
      </c>
      <c r="C67" s="5"/>
      <c r="D67" s="5">
        <f>D28-C28</f>
        <v>154.10000000000014</v>
      </c>
      <c r="E67" s="5"/>
      <c r="F67" s="5">
        <f>F28-D28</f>
        <v>17.699999999999818</v>
      </c>
      <c r="G67" s="5">
        <f>G28-F28</f>
        <v>-2.2999999999999545</v>
      </c>
      <c r="H67" s="6">
        <f>H28-G28</f>
        <v>29.201513951999914</v>
      </c>
      <c r="I67" s="1"/>
      <c r="J67" s="1"/>
      <c r="K67" s="18"/>
    </row>
    <row r="68">
      <c r="B68" s="1" t="s">
        <v>129</v>
      </c>
      <c r="C68" s="5"/>
      <c r="D68" s="5">
        <f>D35-C35</f>
        <v>37</v>
      </c>
      <c r="E68" s="5"/>
      <c r="F68" s="5">
        <f>F35-D35</f>
        <v>-51.20000000000002</v>
      </c>
      <c r="G68" s="5">
        <f>G35-F35</f>
        <v>37.30000000000001</v>
      </c>
      <c r="H68" s="6">
        <f>H35-G35</f>
        <v>4.589386136927999</v>
      </c>
      <c r="I68" s="1"/>
      <c r="J68" s="1"/>
      <c r="K68" s="18"/>
    </row>
    <row r="69">
      <c r="B69" s="1" t="s">
        <v>130</v>
      </c>
      <c r="C69" s="14"/>
      <c r="D69" s="14"/>
      <c r="E69" s="14"/>
      <c r="F69" s="14"/>
      <c r="G69" s="14"/>
      <c r="H69" s="15">
        <f>H35/C35-1</f>
        <v>0.1428760894578327</v>
      </c>
      <c r="I69" s="1"/>
      <c r="J69" s="1"/>
      <c r="K69" s="18"/>
    </row>
    <row r="70">
      <c r="B70" s="1" t="s">
        <v>131</v>
      </c>
      <c r="C70" s="5"/>
      <c r="D70" s="5"/>
      <c r="E70" s="5"/>
      <c r="F70" s="5"/>
      <c r="G70" s="5"/>
      <c r="H70" s="6">
        <f>(H36-G36)*10000</f>
        <v>-8.135993699133481</v>
      </c>
      <c r="I70" s="1"/>
      <c r="J70" s="1"/>
      <c r="K70" s="18"/>
    </row>
    <row r="71">
      <c r="B71" s="1"/>
      <c r="C71" s="5"/>
      <c r="D71" s="5"/>
      <c r="E71" s="5"/>
      <c r="F71" s="5"/>
      <c r="G71" s="5"/>
      <c r="H71" s="6"/>
      <c r="I71" s="1"/>
      <c r="J71" s="1"/>
      <c r="K71" s="18"/>
    </row>
    <row r="72">
      <c r="B72" s="1"/>
      <c r="C72" s="5"/>
      <c r="D72" s="5"/>
      <c r="E72" s="5"/>
      <c r="F72" s="5"/>
      <c r="G72" s="5"/>
      <c r="H72" s="6"/>
      <c r="I72" s="1"/>
      <c r="J72" s="1"/>
      <c r="K72" s="18"/>
    </row>
    <row r="73">
      <c r="B73" s="8" t="s">
        <v>132</v>
      </c>
      <c r="C73" s="23"/>
      <c r="D73" s="23"/>
      <c r="E73" s="23"/>
      <c r="F73" s="23"/>
      <c r="G73" s="23"/>
      <c r="H73" s="48"/>
      <c r="I73" s="1"/>
      <c r="J73" s="1"/>
      <c r="K73" s="18"/>
    </row>
    <row r="74">
      <c r="B74" s="1" t="s">
        <v>133</v>
      </c>
      <c r="C74" s="14">
        <f>C15</f>
        <v>0.022</v>
      </c>
      <c r="D74" s="14">
        <f>D15</f>
        <v>0.01</v>
      </c>
      <c r="E74" s="14">
        <f>E15</f>
        <v>0.021</v>
      </c>
      <c r="F74" s="14">
        <f>F15</f>
        <v>-0.004</v>
      </c>
      <c r="G74" s="14">
        <f>G15</f>
        <v>-0.019</v>
      </c>
      <c r="H74" s="15">
        <f>H15</f>
        <v>-0.01</v>
      </c>
      <c r="I74" s="1"/>
      <c r="J74" s="1"/>
      <c r="K74" s="18"/>
    </row>
    <row r="75" ht="31.5">
      <c r="B75" s="1" t="s">
        <v>134</v>
      </c>
      <c r="C75" s="5"/>
      <c r="D75" s="5"/>
      <c r="E75" s="5"/>
      <c r="F75" s="5"/>
      <c r="G75" s="5"/>
      <c r="H75" s="6">
        <f>(H74-C74)*10000</f>
        <v>-320</v>
      </c>
      <c r="I75" s="1"/>
      <c r="J75" s="1"/>
      <c r="K75" s="18" t="s">
        <v>135</v>
      </c>
    </row>
    <row r="76">
      <c r="B76" s="1" t="s">
        <v>136</v>
      </c>
      <c r="C76" s="5"/>
      <c r="D76" s="5">
        <f>(D74-C74)*10000</f>
        <v>-119.99999999999999</v>
      </c>
      <c r="E76" s="5"/>
      <c r="F76" s="5">
        <f>(F74-D74)*10000</f>
        <v>-140</v>
      </c>
      <c r="G76" s="5">
        <f>(G74-F74)*10000</f>
        <v>-150</v>
      </c>
      <c r="H76" s="6">
        <f>(H74-G74)*10000</f>
        <v>90</v>
      </c>
      <c r="I76" s="1"/>
      <c r="J76" s="1"/>
      <c r="K76" s="18"/>
    </row>
    <row r="77">
      <c r="B77" s="1" t="s">
        <v>137</v>
      </c>
      <c r="C77" s="14">
        <f>C17</f>
        <v>0.004</v>
      </c>
      <c r="D77" s="14">
        <f>D17</f>
        <v>0.02</v>
      </c>
      <c r="E77" s="14">
        <f>E17</f>
        <v>0.003</v>
      </c>
      <c r="F77" s="14">
        <f>F17</f>
        <v>0.022</v>
      </c>
      <c r="G77" s="14">
        <f>G17</f>
        <v>0.027</v>
      </c>
      <c r="H77" s="15">
        <f>H17</f>
        <v>0.026</v>
      </c>
      <c r="I77" s="1"/>
      <c r="J77" s="1"/>
      <c r="K77" s="18"/>
    </row>
    <row r="78">
      <c r="B78" s="1" t="s">
        <v>134</v>
      </c>
      <c r="C78" s="5"/>
      <c r="D78" s="5"/>
      <c r="E78" s="5"/>
      <c r="F78" s="5"/>
      <c r="G78" s="5"/>
      <c r="H78" s="6">
        <f>(H77-C77)*10000</f>
        <v>220</v>
      </c>
      <c r="I78" s="1"/>
      <c r="J78" s="1"/>
      <c r="K78" s="18"/>
    </row>
    <row r="79">
      <c r="B79" s="1" t="s">
        <v>136</v>
      </c>
      <c r="C79" s="5"/>
      <c r="D79" s="5">
        <f>(D77-C77)*10000</f>
        <v>160</v>
      </c>
      <c r="E79" s="5"/>
      <c r="F79" s="5">
        <f>(F77-D77)*10000</f>
        <v>19.999999999999982</v>
      </c>
      <c r="G79" s="5">
        <f>(G77-F77)*10000</f>
        <v>50.00000000000001</v>
      </c>
      <c r="H79" s="6">
        <f>(H77-G77)*10000</f>
        <v>-10.000000000000009</v>
      </c>
      <c r="I79" s="1"/>
      <c r="J79" s="1"/>
      <c r="K79" s="18"/>
    </row>
    <row r="80">
      <c r="B80" s="1" t="s">
        <v>138</v>
      </c>
      <c r="C80" s="14">
        <f>C20</f>
        <v>0</v>
      </c>
      <c r="D80" s="14">
        <f>D20</f>
        <v>0</v>
      </c>
      <c r="E80" s="14">
        <f>E20</f>
        <v>0</v>
      </c>
      <c r="F80" s="14">
        <f>F20</f>
        <v>0.198</v>
      </c>
      <c r="G80" s="14">
        <f>G20</f>
        <v>0.196</v>
      </c>
      <c r="H80" s="15">
        <f>H20</f>
        <v>0.17</v>
      </c>
      <c r="I80" s="1"/>
      <c r="J80" s="1"/>
      <c r="K80" s="18"/>
    </row>
    <row r="81">
      <c r="B81" s="1" t="s">
        <v>134</v>
      </c>
      <c r="C81" s="5"/>
      <c r="D81" s="5"/>
      <c r="E81" s="5"/>
      <c r="F81" s="5"/>
      <c r="G81" s="5"/>
      <c r="H81" s="6">
        <f>(H80-C80)*10000</f>
        <v>1700.0000000000002</v>
      </c>
      <c r="I81" s="1"/>
      <c r="J81" s="1"/>
      <c r="K81" s="18"/>
    </row>
    <row r="82">
      <c r="B82" s="1" t="s">
        <v>136</v>
      </c>
      <c r="C82" s="5"/>
      <c r="D82" s="5">
        <f>(D80-C80)*10000</f>
        <v>0</v>
      </c>
      <c r="E82" s="5"/>
      <c r="F82" s="5">
        <f>(F80-D80)*10000</f>
        <v>1980</v>
      </c>
      <c r="G82" s="5">
        <f>(G80-F80)*10000</f>
        <v>-20.000000000000018</v>
      </c>
      <c r="H82" s="6">
        <f>(H80-G80)*10000</f>
        <v>-259.99999999999994</v>
      </c>
      <c r="I82" s="1"/>
      <c r="J82" s="1"/>
      <c r="K82" s="18"/>
    </row>
    <row r="83">
      <c r="B83" s="1" t="s">
        <v>139</v>
      </c>
      <c r="C83" s="14">
        <f>C21</f>
        <v>0.012</v>
      </c>
      <c r="D83" s="14">
        <f>D21</f>
        <v>0.01</v>
      </c>
      <c r="E83" s="14">
        <f>E21</f>
        <v>0.002</v>
      </c>
      <c r="F83" s="14">
        <f>F21</f>
        <v>0.029</v>
      </c>
      <c r="G83" s="14">
        <f>G21</f>
        <v>0.024</v>
      </c>
      <c r="H83" s="15">
        <f>H21</f>
        <v>0.013</v>
      </c>
      <c r="I83" s="1"/>
      <c r="J83" s="1"/>
      <c r="K83" s="18"/>
    </row>
    <row r="84">
      <c r="B84" s="1" t="s">
        <v>134</v>
      </c>
      <c r="C84" s="5"/>
      <c r="D84" s="5"/>
      <c r="E84" s="5"/>
      <c r="F84" s="5"/>
      <c r="G84" s="5"/>
      <c r="H84" s="6">
        <f>(H83-C83)*10000</f>
        <v>9.999999999999991</v>
      </c>
      <c r="I84" s="1"/>
      <c r="J84" s="1"/>
      <c r="K84" s="18"/>
    </row>
    <row r="85">
      <c r="B85" s="1" t="s">
        <v>136</v>
      </c>
      <c r="C85" s="5"/>
      <c r="D85" s="5">
        <f>(D83-C83)*10000</f>
        <v>-20</v>
      </c>
      <c r="E85" s="5"/>
      <c r="F85" s="5">
        <f>(F83-D83)*10000</f>
        <v>190.00000000000003</v>
      </c>
      <c r="G85" s="5">
        <f>(G83-F83)*10000</f>
        <v>-50.00000000000001</v>
      </c>
      <c r="H85" s="6">
        <f>(H83-G83)*10000</f>
        <v>-110.00000000000001</v>
      </c>
      <c r="I85" s="1"/>
      <c r="J85" s="1"/>
      <c r="K85" s="18"/>
    </row>
    <row r="86">
      <c r="B86" s="1" t="s">
        <v>140</v>
      </c>
      <c r="C86" s="14">
        <f>C29</f>
        <v>0.02588017820715116</v>
      </c>
      <c r="D86" s="14">
        <f>D29</f>
        <v>0.02860438103528362</v>
      </c>
      <c r="E86" s="14">
        <f>E29</f>
        <v>0.024403058246246223</v>
      </c>
      <c r="F86" s="14">
        <f>F29</f>
        <v>0.010469660240556955</v>
      </c>
      <c r="G86" s="14">
        <f>G29</f>
        <v>0.0026238769517563654</v>
      </c>
      <c r="H86" s="15">
        <f>H29</f>
        <v>0.016000000000000014</v>
      </c>
      <c r="I86" s="1"/>
      <c r="J86" s="1"/>
      <c r="K86" s="18"/>
    </row>
    <row r="87">
      <c r="B87" s="1" t="s">
        <v>141</v>
      </c>
      <c r="C87" s="5"/>
      <c r="D87" s="5"/>
      <c r="E87" s="5"/>
      <c r="F87" s="5"/>
      <c r="G87" s="5"/>
      <c r="H87" s="6">
        <f>(H86-C86)*10000</f>
        <v>-98.80178207151147</v>
      </c>
      <c r="I87" s="1"/>
      <c r="J87" s="1"/>
      <c r="K87" s="18"/>
    </row>
    <row r="88">
      <c r="B88" s="1" t="s">
        <v>142</v>
      </c>
      <c r="C88" s="5"/>
      <c r="D88" s="5">
        <f>(D86-C86)*10000</f>
        <v>27.242028281324604</v>
      </c>
      <c r="E88" s="5"/>
      <c r="F88" s="5">
        <f>(F86-D86)*10000</f>
        <v>-181.34720794726667</v>
      </c>
      <c r="G88" s="5">
        <f>(G86-F86)*10000</f>
        <v>-78.4578328880059</v>
      </c>
      <c r="H88" s="6">
        <f>(H86-G86)*10000</f>
        <v>133.76123048243647</v>
      </c>
      <c r="I88" s="1"/>
      <c r="J88" s="1"/>
      <c r="K88" s="18"/>
    </row>
    <row r="89">
      <c r="B89" s="1" t="s">
        <v>94</v>
      </c>
      <c r="C89" s="12">
        <f>C28</f>
        <v>973.2</v>
      </c>
      <c r="D89" s="12">
        <f>D28</f>
        <v>1127.3000000000002</v>
      </c>
      <c r="E89" s="12">
        <f>E28</f>
        <v>3950.3</v>
      </c>
      <c r="F89" s="12">
        <f>F28</f>
        <v>1145</v>
      </c>
      <c r="G89" s="12">
        <f>G28</f>
        <v>1142.7</v>
      </c>
      <c r="H89" s="21">
        <f>H28</f>
        <v>1171.901513952</v>
      </c>
      <c r="I89" s="1"/>
      <c r="J89" s="1"/>
      <c r="K89" s="18"/>
    </row>
    <row r="90">
      <c r="B90" s="1" t="s">
        <v>143</v>
      </c>
      <c r="C90" s="14">
        <f>C89/C47-1</f>
        <v>0.038190740345636964</v>
      </c>
      <c r="D90" s="14">
        <f>D89/D47-1</f>
        <v>0.03889042484563654</v>
      </c>
      <c r="E90" s="14">
        <f>E89/E47-1</f>
        <v>0.02645186436273872</v>
      </c>
      <c r="F90" s="14">
        <f>F89/F47-1</f>
        <v>0.24564838990426452</v>
      </c>
      <c r="G90" s="14">
        <f>G89/G47-1</f>
        <v>0.22791747259832373</v>
      </c>
      <c r="H90" s="15">
        <f>H89/H47-1</f>
        <v>0.20417335999999997</v>
      </c>
      <c r="I90" s="1"/>
      <c r="J90" s="1"/>
      <c r="K90" s="18"/>
    </row>
    <row r="91">
      <c r="B91" s="1" t="s">
        <v>82</v>
      </c>
      <c r="C91" s="5"/>
      <c r="D91" s="5">
        <f>D89-C89</f>
        <v>154.10000000000014</v>
      </c>
      <c r="E91" s="5"/>
      <c r="F91" s="5">
        <f>F89-D89</f>
        <v>17.699999999999818</v>
      </c>
      <c r="G91" s="5">
        <f>G89-F89</f>
        <v>-2.2999999999999545</v>
      </c>
      <c r="H91" s="6">
        <f>H89-G89</f>
        <v>29.201513951999914</v>
      </c>
      <c r="I91" s="1"/>
      <c r="J91" s="1"/>
      <c r="K91" s="18"/>
    </row>
    <row r="92">
      <c r="B92" s="1" t="s">
        <v>144</v>
      </c>
      <c r="C92" s="12">
        <f>C35</f>
        <v>193.8</v>
      </c>
      <c r="D92" s="12">
        <f>D35</f>
        <v>230.8</v>
      </c>
      <c r="E92" s="12">
        <f>E35</f>
        <v>734.9</v>
      </c>
      <c r="F92" s="12">
        <f>F35</f>
        <v>179.6</v>
      </c>
      <c r="G92" s="12">
        <f>G35</f>
        <v>216.9</v>
      </c>
      <c r="H92" s="21">
        <f>H35</f>
        <v>221.489386136928</v>
      </c>
      <c r="I92" s="1"/>
      <c r="J92" s="1"/>
      <c r="K92" s="18"/>
    </row>
    <row r="93">
      <c r="B93" s="1" t="s">
        <v>81</v>
      </c>
      <c r="C93" s="14"/>
      <c r="D93" s="14"/>
      <c r="E93" s="14"/>
      <c r="F93" s="14"/>
      <c r="G93" s="14"/>
      <c r="H93" s="15">
        <f>H92/C92-1</f>
        <v>0.1428760894578327</v>
      </c>
      <c r="I93" s="1"/>
      <c r="J93" s="1"/>
      <c r="K93" s="18"/>
    </row>
    <row r="94">
      <c r="B94" s="1" t="s">
        <v>82</v>
      </c>
      <c r="C94" s="5"/>
      <c r="D94" s="5">
        <f>D92-C92</f>
        <v>37</v>
      </c>
      <c r="E94" s="5"/>
      <c r="F94" s="5">
        <f>F92-D92</f>
        <v>-51.20000000000002</v>
      </c>
      <c r="G94" s="5">
        <f>G92-F92</f>
        <v>37.30000000000001</v>
      </c>
      <c r="H94" s="6">
        <f>H92-G92</f>
        <v>4.589386136927999</v>
      </c>
      <c r="I94" s="1"/>
      <c r="J94" s="1"/>
      <c r="K94" s="18"/>
    </row>
    <row r="95">
      <c r="B95" s="1" t="s">
        <v>145</v>
      </c>
      <c r="C95" s="14">
        <f>C36</f>
        <v>0.19913686806411837</v>
      </c>
      <c r="D95" s="14">
        <f>D36</f>
        <v>0.2047369821697862</v>
      </c>
      <c r="E95" s="14">
        <f>E36</f>
        <v>0.18603650355669188</v>
      </c>
      <c r="F95" s="14">
        <f>F36</f>
        <v>0.15685589519650656</v>
      </c>
      <c r="G95" s="14">
        <f>G36</f>
        <v>0.18981359936991335</v>
      </c>
      <c r="H95" s="15">
        <f>H36</f>
        <v>0.189</v>
      </c>
      <c r="I95" s="1"/>
      <c r="J95" s="1"/>
      <c r="K95" s="18"/>
    </row>
    <row r="96">
      <c r="B96" s="1" t="s">
        <v>146</v>
      </c>
      <c r="C96" s="5"/>
      <c r="D96" s="5"/>
      <c r="E96" s="5"/>
      <c r="F96" s="5"/>
      <c r="G96" s="5"/>
      <c r="H96" s="6">
        <f>(H95-C95)*10000</f>
        <v>-101.3686806411837</v>
      </c>
      <c r="I96" s="1"/>
      <c r="J96" s="1"/>
      <c r="K96" s="18"/>
    </row>
    <row r="97">
      <c r="B97" s="1" t="s">
        <v>147</v>
      </c>
      <c r="C97" s="5"/>
      <c r="D97" s="5">
        <f>(D95-C95)*10000</f>
        <v>56.00114105667825</v>
      </c>
      <c r="E97" s="5"/>
      <c r="F97" s="5">
        <f>(F95-D95)*10000</f>
        <v>-478.8108697327964</v>
      </c>
      <c r="G97" s="5">
        <f>(G95-F95)*10000</f>
        <v>329.5770417340679</v>
      </c>
      <c r="H97" s="6">
        <f>(H95-G95)*10000</f>
        <v>-8.135993699133481</v>
      </c>
      <c r="I97" s="1"/>
      <c r="J97" s="1"/>
      <c r="K97" s="18"/>
    </row>
    <row r="98">
      <c r="B98" s="1"/>
      <c r="C98" s="5"/>
      <c r="D98" s="5"/>
      <c r="E98" s="5"/>
      <c r="F98" s="5"/>
      <c r="G98" s="5"/>
      <c r="H98" s="6"/>
      <c r="I98" s="1"/>
      <c r="J98" s="1"/>
      <c r="K98" s="18"/>
    </row>
    <row r="99">
      <c r="B99" s="1"/>
      <c r="C99" s="5"/>
      <c r="D99" s="5"/>
      <c r="E99" s="5"/>
      <c r="F99" s="5"/>
      <c r="G99" s="5"/>
      <c r="H99" s="6"/>
      <c r="I99" s="1"/>
      <c r="J99" s="1"/>
      <c r="K99" s="18"/>
    </row>
    <row r="100">
      <c r="C100" s="2"/>
      <c r="D100" s="2"/>
      <c r="E100" s="2"/>
      <c r="F100" s="2"/>
      <c r="G100" s="2"/>
      <c r="H100" s="3"/>
      <c r="K100" s="50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16" customWidth="1"/>
    <col min="11" max="11" width="65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148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79</v>
      </c>
      <c r="C10" s="5"/>
      <c r="D10" s="5"/>
      <c r="E10" s="5"/>
      <c r="F10" s="5"/>
      <c r="G10" s="5"/>
      <c r="H10" s="6"/>
      <c r="I10" s="1"/>
      <c r="J10" s="1"/>
      <c r="K10" s="1"/>
    </row>
    <row r="11">
      <c r="B11" s="1" t="s">
        <v>80</v>
      </c>
      <c r="C11" s="5">
        <f>C24</f>
        <v>751.7</v>
      </c>
      <c r="D11" s="5">
        <f>D24</f>
        <v>723.0999999999999</v>
      </c>
      <c r="E11" s="5">
        <f>E24</f>
        <v>2890</v>
      </c>
      <c r="F11" s="5">
        <f>F24</f>
        <v>728.9</v>
      </c>
      <c r="G11" s="5">
        <f>G24</f>
        <v>793.9</v>
      </c>
      <c r="H11" s="6">
        <f>C28</f>
        <v>751.7</v>
      </c>
      <c r="I11" s="1"/>
      <c r="J11" s="1"/>
      <c r="K11" s="1"/>
    </row>
    <row r="12">
      <c r="B12" s="1" t="s">
        <v>81</v>
      </c>
      <c r="C12" s="14"/>
      <c r="D12" s="14"/>
      <c r="E12" s="14"/>
      <c r="F12" s="14"/>
      <c r="G12" s="14"/>
      <c r="H12" s="15">
        <f>H11/C11-1</f>
        <v>0</v>
      </c>
      <c r="I12" s="1"/>
      <c r="J12" s="1"/>
      <c r="K12" s="1"/>
    </row>
    <row r="13">
      <c r="B13" s="1" t="s">
        <v>82</v>
      </c>
      <c r="C13" s="5"/>
      <c r="D13" s="5"/>
      <c r="E13" s="5"/>
      <c r="F13" s="5"/>
      <c r="G13" s="5"/>
      <c r="H13" s="6">
        <f>H11-G11</f>
        <v>-42.19999999999993</v>
      </c>
      <c r="I13" s="1"/>
      <c r="J13" s="1"/>
      <c r="K13" s="1"/>
    </row>
    <row r="14">
      <c r="B14" s="1"/>
      <c r="C14" s="5"/>
      <c r="D14" s="5"/>
      <c r="E14" s="5"/>
      <c r="F14" s="5"/>
      <c r="G14" s="5"/>
      <c r="H14" s="6"/>
      <c r="I14" s="1"/>
      <c r="J14" s="1"/>
      <c r="K14" s="1"/>
    </row>
    <row r="15">
      <c r="B15" s="1" t="s">
        <v>83</v>
      </c>
      <c r="C15" s="11">
        <v>-0.003</v>
      </c>
      <c r="D15" s="14"/>
      <c r="E15" s="11">
        <v>-0.002</v>
      </c>
      <c r="F15" s="11">
        <v>-0.01</v>
      </c>
      <c r="G15" s="11">
        <v>0.014</v>
      </c>
      <c r="H15" s="31">
        <v>0.013</v>
      </c>
      <c r="I15" s="1"/>
      <c r="J15" s="1"/>
      <c r="K15" s="1"/>
    </row>
    <row r="16">
      <c r="B16" s="1" t="s">
        <v>84</v>
      </c>
      <c r="C16" s="22"/>
      <c r="D16" s="22"/>
      <c r="E16" s="22"/>
      <c r="F16" s="22"/>
      <c r="G16" s="22"/>
      <c r="H16" s="38">
        <f>(H15-C15)*10000</f>
        <v>160</v>
      </c>
      <c r="I16" s="1"/>
      <c r="J16" s="1"/>
      <c r="K16" s="1"/>
    </row>
    <row r="17">
      <c r="B17" s="1" t="s">
        <v>85</v>
      </c>
      <c r="C17" s="11">
        <v>0.009</v>
      </c>
      <c r="D17" s="14"/>
      <c r="E17" s="11">
        <v>0.013</v>
      </c>
      <c r="F17" s="11">
        <v>0.015</v>
      </c>
      <c r="G17" s="11">
        <v>0.015</v>
      </c>
      <c r="H17" s="31">
        <v>0.015</v>
      </c>
      <c r="I17" s="1"/>
      <c r="J17" s="1"/>
      <c r="K17" s="1"/>
    </row>
    <row r="18">
      <c r="B18" s="1" t="s">
        <v>84</v>
      </c>
      <c r="C18" s="22"/>
      <c r="D18" s="22"/>
      <c r="E18" s="22"/>
      <c r="F18" s="22"/>
      <c r="G18" s="22"/>
      <c r="H18" s="38">
        <f>(H17-C17)*10000</f>
        <v>60</v>
      </c>
      <c r="I18" s="1"/>
      <c r="J18" s="1"/>
      <c r="K18" s="1"/>
    </row>
    <row r="19">
      <c r="B19" s="1" t="s">
        <v>86</v>
      </c>
      <c r="C19" s="14">
        <f>C15+C17</f>
        <v>0.005999999999999999</v>
      </c>
      <c r="D19" s="14"/>
      <c r="E19" s="14">
        <f>E15+E17</f>
        <v>0.011</v>
      </c>
      <c r="F19" s="14">
        <f>F15+F17</f>
        <v>0.004999999999999999</v>
      </c>
      <c r="G19" s="14">
        <f>G15+G17</f>
        <v>0.028999999999999998</v>
      </c>
      <c r="H19" s="15">
        <f>H15+H17</f>
        <v>0.027999999999999997</v>
      </c>
      <c r="I19" s="1"/>
      <c r="J19" s="1"/>
      <c r="K19" s="1"/>
    </row>
    <row r="20">
      <c r="B20" s="1" t="s">
        <v>87</v>
      </c>
      <c r="C20" s="11">
        <v>0</v>
      </c>
      <c r="D20" s="11">
        <v>0</v>
      </c>
      <c r="E20" s="11">
        <v>0</v>
      </c>
      <c r="F20" s="11">
        <v>0.024</v>
      </c>
      <c r="G20" s="11">
        <v>0.03</v>
      </c>
      <c r="H20" s="31">
        <v>0.03</v>
      </c>
      <c r="I20" s="1"/>
      <c r="J20" s="1"/>
      <c r="K20" s="1"/>
    </row>
    <row r="21">
      <c r="B21" s="1" t="s">
        <v>88</v>
      </c>
      <c r="C21" s="11">
        <v>0.006</v>
      </c>
      <c r="D21" s="11">
        <v>0.01</v>
      </c>
      <c r="E21" s="11">
        <v>-0.006</v>
      </c>
      <c r="F21" s="11">
        <v>0.033</v>
      </c>
      <c r="G21" s="11">
        <v>0.03</v>
      </c>
      <c r="H21" s="31">
        <v>0.01</v>
      </c>
      <c r="I21" s="1"/>
      <c r="J21" s="1"/>
      <c r="K21" s="1"/>
    </row>
    <row r="22">
      <c r="B22" s="1" t="s">
        <v>89</v>
      </c>
      <c r="C22" s="14">
        <f>C32</f>
        <v>0.012526939655172598</v>
      </c>
      <c r="D22" s="14">
        <f>D32</f>
        <v>0.014307757048674707</v>
      </c>
      <c r="E22" s="14">
        <f>E32</f>
        <v>0.005147468002226097</v>
      </c>
      <c r="F22" s="14">
        <f>F32</f>
        <v>0.06207198018359317</v>
      </c>
      <c r="G22" s="14">
        <f>G32</f>
        <v>0.08917546988612979</v>
      </c>
      <c r="H22" s="15">
        <f>H32</f>
        <v>0.06942840000000006</v>
      </c>
      <c r="I22" s="1"/>
      <c r="J22" s="1"/>
      <c r="K22" s="1"/>
    </row>
    <row r="23">
      <c r="B23" s="1"/>
      <c r="C23" s="5"/>
      <c r="D23" s="5"/>
      <c r="E23" s="5"/>
      <c r="F23" s="5"/>
      <c r="G23" s="5"/>
      <c r="H23" s="6"/>
      <c r="I23" s="1"/>
      <c r="J23" s="1"/>
      <c r="K23" s="1"/>
    </row>
    <row r="24">
      <c r="B24" s="1" t="s">
        <v>90</v>
      </c>
      <c r="C24" s="16">
        <v>751.7</v>
      </c>
      <c r="D24" s="5">
        <f>E24-D46</f>
        <v>723.0999999999999</v>
      </c>
      <c r="E24" s="16">
        <v>2890</v>
      </c>
      <c r="F24" s="16">
        <v>728.9</v>
      </c>
      <c r="G24" s="16">
        <v>793.9</v>
      </c>
      <c r="H24" s="6">
        <f>C28</f>
        <v>751.7</v>
      </c>
      <c r="I24" s="1"/>
      <c r="J24" s="1"/>
      <c r="K24" s="1"/>
    </row>
    <row r="25">
      <c r="B25" s="1" t="s">
        <v>91</v>
      </c>
      <c r="C25" s="5">
        <f>C24</f>
        <v>751.7</v>
      </c>
      <c r="D25" s="5">
        <f>D24</f>
        <v>723.0999999999999</v>
      </c>
      <c r="E25" s="5">
        <f>E24</f>
        <v>2890</v>
      </c>
      <c r="F25" s="5">
        <f>F24</f>
        <v>728.9</v>
      </c>
      <c r="G25" s="5">
        <f>G24</f>
        <v>793.9</v>
      </c>
      <c r="H25" s="6">
        <f>H24*(1+H19)</f>
        <v>772.7476</v>
      </c>
      <c r="I25" s="1"/>
      <c r="J25" s="1"/>
      <c r="K25" s="1"/>
    </row>
    <row r="26">
      <c r="B26" s="1" t="s">
        <v>92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6">
        <f>H25*H20</f>
        <v>23.182428</v>
      </c>
      <c r="I26" s="1"/>
      <c r="J26" s="1"/>
      <c r="K26" s="1"/>
    </row>
    <row r="27">
      <c r="B27" s="1" t="s">
        <v>93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6">
        <f>(H25+H26)*H21</f>
        <v>7.95930028</v>
      </c>
      <c r="I27" s="1"/>
      <c r="J27" s="1"/>
      <c r="K27" s="1"/>
    </row>
    <row r="28">
      <c r="B28" s="1" t="s">
        <v>94</v>
      </c>
      <c r="C28" s="12">
        <f>SUM(C25:C27)</f>
        <v>751.7</v>
      </c>
      <c r="D28" s="12">
        <f>SUM(D25:D27)</f>
        <v>723.0999999999999</v>
      </c>
      <c r="E28" s="12">
        <f>SUM(E25:E27)</f>
        <v>2890</v>
      </c>
      <c r="F28" s="12">
        <f>SUM(F25:F27)</f>
        <v>728.9</v>
      </c>
      <c r="G28" s="12">
        <f>SUM(G25:G27)</f>
        <v>793.9</v>
      </c>
      <c r="H28" s="21">
        <f>SUM(H25:H27)</f>
        <v>803.8893282800001</v>
      </c>
      <c r="I28" s="1"/>
      <c r="J28" s="1"/>
      <c r="K28" s="1"/>
    </row>
    <row r="29">
      <c r="B29" s="1" t="s">
        <v>95</v>
      </c>
      <c r="C29" s="14">
        <f>(1+C32)/((1+C30)*(1+C31))-1</f>
        <v>0.006488011585658704</v>
      </c>
      <c r="D29" s="14">
        <f>(1+D32)/((1+D30)*(1+D31))-1</f>
        <v>0.0042651059887868215</v>
      </c>
      <c r="E29" s="14">
        <f>(1+E32)/((1+E30)*(1+E31))-1</f>
        <v>0.011214756541474857</v>
      </c>
      <c r="F29" s="14">
        <f>(1+F32)/((1+F30)*(1+F31))-1</f>
        <v>0.004046145351442654</v>
      </c>
      <c r="G29" s="14">
        <f>(1+G32)/((1+G30)*(1+G31))-1</f>
        <v>0.02665234224350055</v>
      </c>
      <c r="H29" s="15">
        <f>(1+H32)/((1+H30)*(1+H31))-1</f>
        <v>0.028000000000000025</v>
      </c>
      <c r="I29" s="1"/>
      <c r="J29" s="1"/>
      <c r="K29" s="1"/>
    </row>
    <row r="30">
      <c r="B30" s="1" t="s">
        <v>96</v>
      </c>
      <c r="C30" s="14">
        <f>C20</f>
        <v>0</v>
      </c>
      <c r="D30" s="14">
        <f>D20</f>
        <v>0</v>
      </c>
      <c r="E30" s="14">
        <f>E20</f>
        <v>0</v>
      </c>
      <c r="F30" s="14">
        <f>F20</f>
        <v>0.024</v>
      </c>
      <c r="G30" s="14">
        <f>G20</f>
        <v>0.03</v>
      </c>
      <c r="H30" s="15">
        <f>H20</f>
        <v>0.03</v>
      </c>
      <c r="I30" s="1"/>
      <c r="J30" s="1"/>
      <c r="K30" s="1"/>
    </row>
    <row r="31">
      <c r="B31" s="1" t="s">
        <v>97</v>
      </c>
      <c r="C31" s="14">
        <f>C21</f>
        <v>0.006</v>
      </c>
      <c r="D31" s="14">
        <f>D21</f>
        <v>0.01</v>
      </c>
      <c r="E31" s="14">
        <f>E21</f>
        <v>-0.006</v>
      </c>
      <c r="F31" s="14">
        <f>F21</f>
        <v>0.033</v>
      </c>
      <c r="G31" s="14">
        <f>G21</f>
        <v>0.03</v>
      </c>
      <c r="H31" s="15">
        <f>H21</f>
        <v>0.01</v>
      </c>
      <c r="I31" s="1"/>
      <c r="J31" s="1"/>
      <c r="K31" s="1"/>
    </row>
    <row r="32">
      <c r="B32" s="1" t="s">
        <v>74</v>
      </c>
      <c r="C32" s="14">
        <f>C28/C47-1</f>
        <v>0.012526939655172598</v>
      </c>
      <c r="D32" s="14">
        <f>D28/D47-1</f>
        <v>0.014307757048674707</v>
      </c>
      <c r="E32" s="14">
        <f>E28/E47-1</f>
        <v>0.005147468002226097</v>
      </c>
      <c r="F32" s="14">
        <f>F28/F47-1</f>
        <v>0.06207198018359317</v>
      </c>
      <c r="G32" s="14">
        <f>G28/G47-1</f>
        <v>0.08917546988612979</v>
      </c>
      <c r="H32" s="15">
        <f>H28/H47-1</f>
        <v>0.06942840000000006</v>
      </c>
      <c r="I32" s="1"/>
      <c r="J32" s="1"/>
      <c r="K32" s="1"/>
    </row>
    <row r="33">
      <c r="B33" s="1"/>
      <c r="C33" s="5"/>
      <c r="D33" s="5"/>
      <c r="E33" s="5"/>
      <c r="F33" s="5"/>
      <c r="G33" s="5"/>
      <c r="H33" s="6"/>
      <c r="I33" s="1"/>
      <c r="J33" s="1"/>
      <c r="K33" s="1"/>
    </row>
    <row r="34">
      <c r="B34" s="1" t="s">
        <v>98</v>
      </c>
      <c r="C34" s="5"/>
      <c r="D34" s="5"/>
      <c r="E34" s="5"/>
      <c r="F34" s="5"/>
      <c r="G34" s="5"/>
      <c r="H34" s="6"/>
      <c r="I34" s="1"/>
      <c r="J34" s="1"/>
      <c r="K34" s="1"/>
    </row>
    <row r="35">
      <c r="B35" s="1" t="s">
        <v>99</v>
      </c>
      <c r="C35" s="24">
        <v>99.8</v>
      </c>
      <c r="D35" s="24">
        <v>85.8</v>
      </c>
      <c r="E35" s="24">
        <v>359.1</v>
      </c>
      <c r="F35" s="24">
        <v>88</v>
      </c>
      <c r="G35" s="24">
        <v>119.5</v>
      </c>
      <c r="H35" s="21">
        <f>H28*H45</f>
        <v>104.50561267640002</v>
      </c>
      <c r="I35" s="1"/>
      <c r="J35" s="1"/>
      <c r="K35" s="1"/>
    </row>
    <row r="36">
      <c r="B36" s="1" t="s">
        <v>100</v>
      </c>
      <c r="C36" s="14">
        <f>C35/C28</f>
        <v>0.1327657310097113</v>
      </c>
      <c r="D36" s="14">
        <f>D35/D28</f>
        <v>0.11865578758124742</v>
      </c>
      <c r="E36" s="14">
        <f>E35/E28</f>
        <v>0.12425605536332181</v>
      </c>
      <c r="F36" s="14">
        <f>F35/F28</f>
        <v>0.12072986692276033</v>
      </c>
      <c r="G36" s="14">
        <f>G35/G28</f>
        <v>0.15052273586093967</v>
      </c>
      <c r="H36" s="15">
        <f>H35/H28</f>
        <v>0.13</v>
      </c>
      <c r="I36" s="1"/>
      <c r="J36" s="1"/>
      <c r="K36" s="1"/>
    </row>
    <row r="37">
      <c r="B37" s="1" t="s">
        <v>101</v>
      </c>
      <c r="C37" s="22"/>
      <c r="D37" s="22"/>
      <c r="E37" s="22"/>
      <c r="F37" s="22"/>
      <c r="G37" s="22"/>
      <c r="H37" s="38">
        <f>(H36-C36)*10000</f>
        <v>-27.657310097113086</v>
      </c>
      <c r="I37" s="1"/>
      <c r="J37" s="1"/>
      <c r="K37" s="1"/>
    </row>
    <row r="38">
      <c r="B38" s="1"/>
      <c r="C38" s="5"/>
      <c r="D38" s="5"/>
      <c r="E38" s="5"/>
      <c r="F38" s="5"/>
      <c r="G38" s="5"/>
      <c r="H38" s="6"/>
      <c r="I38" s="1"/>
      <c r="J38" s="1"/>
      <c r="K38" s="1"/>
    </row>
    <row r="39">
      <c r="B39" s="1" t="s">
        <v>102</v>
      </c>
      <c r="C39" s="11">
        <v>0.001</v>
      </c>
      <c r="D39" s="14"/>
      <c r="E39" s="14"/>
      <c r="F39" s="11">
        <v>0.061</v>
      </c>
      <c r="G39" s="11">
        <v>0.1</v>
      </c>
      <c r="H39" s="31">
        <v>0.07</v>
      </c>
      <c r="I39" s="1"/>
      <c r="J39" s="1"/>
      <c r="K39" s="1"/>
    </row>
    <row r="40">
      <c r="B40" s="1" t="s">
        <v>103</v>
      </c>
      <c r="C40" s="11">
        <v>0.021</v>
      </c>
      <c r="D40" s="14"/>
      <c r="E40" s="14"/>
      <c r="F40" s="11">
        <v>0.073</v>
      </c>
      <c r="G40" s="11">
        <v>0.054</v>
      </c>
      <c r="H40" s="31">
        <v>0.06</v>
      </c>
      <c r="I40" s="1"/>
      <c r="J40" s="1"/>
      <c r="K40" s="18"/>
    </row>
    <row r="41">
      <c r="B41" s="1" t="s">
        <v>104</v>
      </c>
      <c r="C41" s="11">
        <v>0.077</v>
      </c>
      <c r="D41" s="14"/>
      <c r="E41" s="14"/>
      <c r="F41" s="11">
        <v>0.051</v>
      </c>
      <c r="G41" s="11">
        <v>0.075</v>
      </c>
      <c r="H41" s="31">
        <v>0.065</v>
      </c>
      <c r="I41" s="1"/>
      <c r="J41" s="1"/>
      <c r="K41" s="18"/>
    </row>
    <row r="42">
      <c r="B42" s="1"/>
      <c r="C42" s="5"/>
      <c r="D42" s="5"/>
      <c r="E42" s="5"/>
      <c r="F42" s="5"/>
      <c r="G42" s="5"/>
      <c r="H42" s="6"/>
      <c r="I42" s="1"/>
      <c r="J42" s="1"/>
      <c r="K42" s="18"/>
    </row>
    <row r="43" ht="31.5">
      <c r="B43" s="1" t="s">
        <v>105</v>
      </c>
      <c r="C43" s="5"/>
      <c r="D43" s="5"/>
      <c r="E43" s="5"/>
      <c r="F43" s="5"/>
      <c r="G43" s="5"/>
      <c r="H43" s="6"/>
      <c r="I43" s="1"/>
      <c r="J43" s="1"/>
      <c r="K43" s="18" t="s">
        <v>106</v>
      </c>
    </row>
    <row r="44" ht="31.5">
      <c r="B44" s="1" t="s">
        <v>107</v>
      </c>
      <c r="C44" s="5"/>
      <c r="D44" s="5"/>
      <c r="E44" s="5"/>
      <c r="F44" s="5"/>
      <c r="G44" s="5"/>
      <c r="H44" s="6"/>
      <c r="I44" s="1"/>
      <c r="J44" s="1"/>
      <c r="K44" s="18" t="s">
        <v>108</v>
      </c>
    </row>
    <row r="45" ht="31.5">
      <c r="B45" s="1" t="s">
        <v>109</v>
      </c>
      <c r="C45" s="14"/>
      <c r="D45" s="14"/>
      <c r="E45" s="14"/>
      <c r="F45" s="14"/>
      <c r="G45" s="14"/>
      <c r="H45" s="31">
        <v>0.13</v>
      </c>
      <c r="I45" s="1"/>
      <c r="J45" s="1"/>
      <c r="K45" s="18" t="s">
        <v>149</v>
      </c>
    </row>
    <row r="46">
      <c r="B46" s="1" t="s">
        <v>110</v>
      </c>
      <c r="C46" s="5"/>
      <c r="D46" s="16">
        <v>2166.9</v>
      </c>
      <c r="E46" s="5"/>
      <c r="F46" s="5"/>
      <c r="G46" s="5"/>
      <c r="H46" s="6"/>
      <c r="I46" s="1"/>
      <c r="J46" s="1"/>
      <c r="K46" s="18"/>
    </row>
    <row r="47">
      <c r="B47" s="1" t="s">
        <v>111</v>
      </c>
      <c r="C47" s="16">
        <v>742.4</v>
      </c>
      <c r="D47" s="5">
        <f>E47-D48</f>
        <v>712.8999999999996</v>
      </c>
      <c r="E47" s="16">
        <v>2875.2</v>
      </c>
      <c r="F47" s="16">
        <v>686.3</v>
      </c>
      <c r="G47" s="16">
        <v>728.9</v>
      </c>
      <c r="H47" s="6">
        <f>C28</f>
        <v>751.7</v>
      </c>
      <c r="I47" s="1"/>
      <c r="J47" s="1"/>
      <c r="K47" s="18"/>
    </row>
    <row r="48">
      <c r="B48" s="1" t="s">
        <v>112</v>
      </c>
      <c r="C48" s="5"/>
      <c r="D48" s="16">
        <v>2162.3</v>
      </c>
      <c r="E48" s="5"/>
      <c r="F48" s="5"/>
      <c r="G48" s="5"/>
      <c r="H48" s="6"/>
      <c r="I48" s="1"/>
      <c r="J48" s="1"/>
      <c r="K48" s="18"/>
    </row>
    <row r="49">
      <c r="B49" s="1" t="s">
        <v>113</v>
      </c>
      <c r="C49" s="5"/>
      <c r="D49" s="5"/>
      <c r="E49" s="5"/>
      <c r="F49" s="5"/>
      <c r="G49" s="5"/>
      <c r="H49" s="6"/>
      <c r="I49" s="1"/>
      <c r="J49" s="1"/>
      <c r="K49" s="18"/>
    </row>
    <row r="50">
      <c r="B50" s="1" t="s">
        <v>150</v>
      </c>
      <c r="C50" s="5"/>
      <c r="D50" s="5"/>
      <c r="E50" s="16">
        <v>1619.9</v>
      </c>
      <c r="F50" s="5"/>
      <c r="G50" s="5"/>
      <c r="H50" s="6">
        <f>H28*E50/E54</f>
        <v>450.59526743279315</v>
      </c>
      <c r="I50" s="1"/>
      <c r="J50" s="1"/>
      <c r="K50" s="18"/>
    </row>
    <row r="51">
      <c r="B51" s="1" t="s">
        <v>151</v>
      </c>
      <c r="C51" s="5"/>
      <c r="D51" s="5"/>
      <c r="E51" s="16">
        <v>614.1</v>
      </c>
      <c r="F51" s="5"/>
      <c r="G51" s="5"/>
      <c r="H51" s="6">
        <f>H28*E51/E54</f>
        <v>170.8195281995668</v>
      </c>
      <c r="I51" s="1"/>
      <c r="J51" s="1"/>
      <c r="K51" s="18"/>
    </row>
    <row r="52">
      <c r="B52" s="1" t="s">
        <v>152</v>
      </c>
      <c r="C52" s="5"/>
      <c r="D52" s="5"/>
      <c r="E52" s="16">
        <v>329.3</v>
      </c>
      <c r="F52" s="5"/>
      <c r="G52" s="5"/>
      <c r="H52" s="6">
        <f>H28*E52/E54</f>
        <v>91.59887744034741</v>
      </c>
      <c r="I52" s="1"/>
      <c r="J52" s="1"/>
      <c r="K52" s="18"/>
    </row>
    <row r="53">
      <c r="B53" s="1" t="s">
        <v>153</v>
      </c>
      <c r="C53" s="5"/>
      <c r="D53" s="5"/>
      <c r="E53" s="16">
        <v>326.7</v>
      </c>
      <c r="F53" s="5"/>
      <c r="G53" s="5"/>
      <c r="H53" s="6">
        <f>H28*E53/E54</f>
        <v>90.87565520729272</v>
      </c>
      <c r="I53" s="1"/>
      <c r="J53" s="1"/>
      <c r="K53" s="18"/>
    </row>
    <row r="54">
      <c r="B54" s="1" t="s">
        <v>118</v>
      </c>
      <c r="C54" s="12"/>
      <c r="D54" s="12"/>
      <c r="E54" s="12">
        <f>SUM(E50:E53)</f>
        <v>2890</v>
      </c>
      <c r="F54" s="12"/>
      <c r="G54" s="12"/>
      <c r="H54" s="21">
        <f>SUM(H50:H53)</f>
        <v>803.8893282800001</v>
      </c>
      <c r="I54" s="1"/>
      <c r="J54" s="1"/>
      <c r="K54" s="18"/>
    </row>
    <row r="55">
      <c r="B55" s="1"/>
      <c r="C55" s="14"/>
      <c r="D55" s="14"/>
      <c r="E55" s="14">
        <f>E50/E54</f>
        <v>0.5605190311418685</v>
      </c>
      <c r="F55" s="14"/>
      <c r="G55" s="14"/>
      <c r="H55" s="15">
        <f>H50/H54</f>
        <v>0.5605190311418685</v>
      </c>
      <c r="I55" s="1"/>
      <c r="J55" s="1"/>
      <c r="K55" s="18"/>
    </row>
    <row r="56">
      <c r="B56" s="1"/>
      <c r="C56" s="14"/>
      <c r="D56" s="14"/>
      <c r="E56" s="14">
        <f>E51/E54</f>
        <v>0.21249134948096887</v>
      </c>
      <c r="F56" s="14"/>
      <c r="G56" s="14"/>
      <c r="H56" s="15">
        <f>H51/H54</f>
        <v>0.21249134948096887</v>
      </c>
      <c r="I56" s="1"/>
      <c r="J56" s="1"/>
      <c r="K56" s="18"/>
    </row>
    <row r="57">
      <c r="B57" s="1"/>
      <c r="C57" s="14"/>
      <c r="D57" s="14"/>
      <c r="E57" s="14">
        <f>E52/E54</f>
        <v>0.11394463667820069</v>
      </c>
      <c r="F57" s="14"/>
      <c r="G57" s="14"/>
      <c r="H57" s="15">
        <f>H52/H54</f>
        <v>0.11394463667820068</v>
      </c>
      <c r="I57" s="1"/>
      <c r="J57" s="1"/>
      <c r="K57" s="18"/>
    </row>
    <row r="58">
      <c r="B58" s="1" t="s">
        <v>119</v>
      </c>
      <c r="C58" s="12"/>
      <c r="D58" s="12"/>
      <c r="E58" s="12">
        <f>E54-E28</f>
        <v>0</v>
      </c>
      <c r="F58" s="12"/>
      <c r="G58" s="12"/>
      <c r="H58" s="21">
        <f>H54-H28</f>
        <v>0</v>
      </c>
      <c r="I58" s="1"/>
      <c r="J58" s="1"/>
      <c r="K58" s="18"/>
    </row>
    <row r="59">
      <c r="B59" s="1" t="s">
        <v>120</v>
      </c>
      <c r="C59" s="5"/>
      <c r="D59" s="5"/>
      <c r="E59" s="5"/>
      <c r="F59" s="5"/>
      <c r="G59" s="5"/>
      <c r="H59" s="6">
        <f>(H15-C15)*10000</f>
        <v>160</v>
      </c>
      <c r="I59" s="1"/>
      <c r="J59" s="1"/>
      <c r="K59" s="18"/>
    </row>
    <row r="60">
      <c r="B60" s="1" t="s">
        <v>121</v>
      </c>
      <c r="C60" s="5"/>
      <c r="D60" s="5"/>
      <c r="E60" s="5"/>
      <c r="F60" s="5"/>
      <c r="G60" s="5">
        <f>(G15-F15)*10000</f>
        <v>240</v>
      </c>
      <c r="H60" s="6">
        <f>(H15-G15)*10000</f>
        <v>-10.000000000000009</v>
      </c>
      <c r="I60" s="1"/>
      <c r="J60" s="1"/>
      <c r="K60" s="18"/>
    </row>
    <row r="61">
      <c r="B61" s="1" t="s">
        <v>122</v>
      </c>
      <c r="C61" s="5"/>
      <c r="D61" s="5"/>
      <c r="E61" s="5"/>
      <c r="F61" s="5"/>
      <c r="G61" s="5"/>
      <c r="H61" s="6">
        <f>(H17-C17)*10000</f>
        <v>60</v>
      </c>
      <c r="I61" s="1"/>
      <c r="J61" s="1"/>
      <c r="K61" s="18"/>
    </row>
    <row r="62">
      <c r="B62" s="1" t="s">
        <v>123</v>
      </c>
      <c r="C62" s="5"/>
      <c r="D62" s="5"/>
      <c r="E62" s="5"/>
      <c r="F62" s="5"/>
      <c r="G62" s="5">
        <f>(G17-F17)*10000</f>
        <v>0</v>
      </c>
      <c r="H62" s="6">
        <f>(H17-G17)*10000</f>
        <v>0</v>
      </c>
      <c r="I62" s="1"/>
      <c r="J62" s="1"/>
      <c r="K62" s="18"/>
    </row>
    <row r="63">
      <c r="B63" s="1" t="s">
        <v>124</v>
      </c>
      <c r="C63" s="5"/>
      <c r="D63" s="5"/>
      <c r="E63" s="5"/>
      <c r="F63" s="5"/>
      <c r="G63" s="5"/>
      <c r="H63" s="6">
        <f>(H20-C20)*10000</f>
        <v>300</v>
      </c>
      <c r="I63" s="1"/>
      <c r="J63" s="1"/>
      <c r="K63" s="18"/>
    </row>
    <row r="64">
      <c r="B64" s="1" t="s">
        <v>125</v>
      </c>
      <c r="C64" s="5"/>
      <c r="D64" s="5">
        <f>(D20-C20)*10000</f>
        <v>0</v>
      </c>
      <c r="E64" s="5"/>
      <c r="F64" s="5">
        <f>(F20-D20)*10000</f>
        <v>240</v>
      </c>
      <c r="G64" s="5">
        <f>(G20-F20)*10000</f>
        <v>59.999999999999986</v>
      </c>
      <c r="H64" s="6">
        <f>(H20-G20)*10000</f>
        <v>0</v>
      </c>
      <c r="I64" s="1"/>
      <c r="J64" s="1"/>
      <c r="K64" s="18"/>
    </row>
    <row r="65">
      <c r="B65" s="1" t="s">
        <v>126</v>
      </c>
      <c r="C65" s="5"/>
      <c r="D65" s="5"/>
      <c r="E65" s="5"/>
      <c r="F65" s="5"/>
      <c r="G65" s="5"/>
      <c r="H65" s="6">
        <f>(H21-C21)*10000</f>
        <v>40</v>
      </c>
      <c r="I65" s="1"/>
      <c r="J65" s="1"/>
      <c r="K65" s="18"/>
    </row>
    <row r="66">
      <c r="B66" s="1" t="s">
        <v>127</v>
      </c>
      <c r="C66" s="5"/>
      <c r="D66" s="5">
        <f>(D21-C21)*10000</f>
        <v>40</v>
      </c>
      <c r="E66" s="5"/>
      <c r="F66" s="5">
        <f>(F21-D21)*10000</f>
        <v>230</v>
      </c>
      <c r="G66" s="5">
        <f>(G21-F21)*10000</f>
        <v>-30.00000000000003</v>
      </c>
      <c r="H66" s="6">
        <f>(H21-G21)*10000</f>
        <v>-199.99999999999997</v>
      </c>
      <c r="I66" s="1"/>
      <c r="J66" s="1"/>
      <c r="K66" s="18"/>
    </row>
    <row r="67">
      <c r="B67" s="1" t="s">
        <v>128</v>
      </c>
      <c r="C67" s="5"/>
      <c r="D67" s="5">
        <f>D28-C28</f>
        <v>-28.600000000000136</v>
      </c>
      <c r="E67" s="5"/>
      <c r="F67" s="5">
        <f>F28-D28</f>
        <v>5.800000000000068</v>
      </c>
      <c r="G67" s="5">
        <f>G28-F28</f>
        <v>65</v>
      </c>
      <c r="H67" s="6">
        <f>H28-G28</f>
        <v>9.989328280000109</v>
      </c>
      <c r="I67" s="1"/>
      <c r="J67" s="1"/>
      <c r="K67" s="18"/>
    </row>
    <row r="68">
      <c r="B68" s="1" t="s">
        <v>129</v>
      </c>
      <c r="C68" s="5"/>
      <c r="D68" s="5">
        <f>D35-C35</f>
        <v>-14</v>
      </c>
      <c r="E68" s="5"/>
      <c r="F68" s="5">
        <f>F35-D35</f>
        <v>2.200000000000003</v>
      </c>
      <c r="G68" s="5">
        <f>G35-F35</f>
        <v>31.5</v>
      </c>
      <c r="H68" s="6">
        <f>H35-G35</f>
        <v>-14.99438732359998</v>
      </c>
      <c r="I68" s="1"/>
      <c r="J68" s="1"/>
      <c r="K68" s="18"/>
    </row>
    <row r="69">
      <c r="B69" s="1" t="s">
        <v>130</v>
      </c>
      <c r="C69" s="14"/>
      <c r="D69" s="14"/>
      <c r="E69" s="14"/>
      <c r="F69" s="14"/>
      <c r="G69" s="14"/>
      <c r="H69" s="15">
        <f>H35/C35-1</f>
        <v>0.04715042761923871</v>
      </c>
      <c r="I69" s="1"/>
      <c r="J69" s="1"/>
      <c r="K69" s="18"/>
    </row>
    <row r="70">
      <c r="B70" s="1" t="s">
        <v>131</v>
      </c>
      <c r="C70" s="5"/>
      <c r="D70" s="5"/>
      <c r="E70" s="5"/>
      <c r="F70" s="5"/>
      <c r="G70" s="5"/>
      <c r="H70" s="6">
        <f>(H36-G36)*10000</f>
        <v>-205.22735860939667</v>
      </c>
      <c r="I70" s="1"/>
      <c r="J70" s="1"/>
      <c r="K70" s="18"/>
    </row>
    <row r="71">
      <c r="B71" s="1"/>
      <c r="C71" s="5"/>
      <c r="D71" s="5"/>
      <c r="E71" s="5"/>
      <c r="F71" s="5"/>
      <c r="G71" s="5"/>
      <c r="H71" s="6"/>
      <c r="I71" s="1"/>
      <c r="J71" s="1"/>
      <c r="K71" s="18"/>
    </row>
    <row r="72">
      <c r="B72" s="1"/>
      <c r="C72" s="5"/>
      <c r="D72" s="5"/>
      <c r="E72" s="5"/>
      <c r="F72" s="5"/>
      <c r="G72" s="5"/>
      <c r="H72" s="6"/>
      <c r="I72" s="1"/>
      <c r="J72" s="1"/>
      <c r="K72" s="18"/>
    </row>
    <row r="73">
      <c r="B73" s="8" t="s">
        <v>132</v>
      </c>
      <c r="C73" s="23"/>
      <c r="D73" s="23"/>
      <c r="E73" s="23"/>
      <c r="F73" s="23"/>
      <c r="G73" s="23"/>
      <c r="H73" s="48"/>
      <c r="I73" s="1"/>
      <c r="J73" s="1"/>
      <c r="K73" s="18"/>
    </row>
    <row r="74">
      <c r="B74" s="1" t="s">
        <v>133</v>
      </c>
      <c r="C74" s="14">
        <f>C15</f>
        <v>-0.003</v>
      </c>
      <c r="D74" s="14"/>
      <c r="E74" s="14">
        <f>E15</f>
        <v>-0.002</v>
      </c>
      <c r="F74" s="14">
        <f>F15</f>
        <v>-0.01</v>
      </c>
      <c r="G74" s="14">
        <f>G15</f>
        <v>0.014</v>
      </c>
      <c r="H74" s="15">
        <f>H15</f>
        <v>0.013</v>
      </c>
      <c r="I74" s="1"/>
      <c r="J74" s="1"/>
      <c r="K74" s="18"/>
    </row>
    <row r="75" ht="31.5">
      <c r="B75" s="1" t="s">
        <v>134</v>
      </c>
      <c r="C75" s="5"/>
      <c r="D75" s="5"/>
      <c r="E75" s="5"/>
      <c r="F75" s="5"/>
      <c r="G75" s="5"/>
      <c r="H75" s="6">
        <f>(H74-C74)*10000</f>
        <v>160</v>
      </c>
      <c r="I75" s="1"/>
      <c r="J75" s="1"/>
      <c r="K75" s="18" t="s">
        <v>135</v>
      </c>
    </row>
    <row r="76">
      <c r="B76" s="1" t="s">
        <v>136</v>
      </c>
      <c r="C76" s="5"/>
      <c r="D76" s="5"/>
      <c r="E76" s="5"/>
      <c r="F76" s="5"/>
      <c r="G76" s="5">
        <f>(G74-F74)*10000</f>
        <v>240</v>
      </c>
      <c r="H76" s="6">
        <f>(H74-G74)*10000</f>
        <v>-10.000000000000009</v>
      </c>
      <c r="I76" s="1"/>
      <c r="J76" s="1"/>
      <c r="K76" s="18"/>
    </row>
    <row r="77">
      <c r="B77" s="1" t="s">
        <v>137</v>
      </c>
      <c r="C77" s="14">
        <f>C17</f>
        <v>0.009</v>
      </c>
      <c r="D77" s="14"/>
      <c r="E77" s="14">
        <f>E17</f>
        <v>0.013</v>
      </c>
      <c r="F77" s="14">
        <f>F17</f>
        <v>0.015</v>
      </c>
      <c r="G77" s="14">
        <f>G17</f>
        <v>0.015</v>
      </c>
      <c r="H77" s="15">
        <f>H17</f>
        <v>0.015</v>
      </c>
      <c r="I77" s="1"/>
      <c r="J77" s="1"/>
      <c r="K77" s="18"/>
    </row>
    <row r="78">
      <c r="B78" s="1" t="s">
        <v>134</v>
      </c>
      <c r="C78" s="5"/>
      <c r="D78" s="5"/>
      <c r="E78" s="5"/>
      <c r="F78" s="5"/>
      <c r="G78" s="5"/>
      <c r="H78" s="6">
        <f>(H77-C77)*10000</f>
        <v>60</v>
      </c>
      <c r="I78" s="1"/>
      <c r="J78" s="1"/>
      <c r="K78" s="18"/>
    </row>
    <row r="79">
      <c r="B79" s="1" t="s">
        <v>136</v>
      </c>
      <c r="C79" s="5"/>
      <c r="D79" s="5"/>
      <c r="E79" s="5"/>
      <c r="F79" s="5"/>
      <c r="G79" s="5">
        <f>(G77-F77)*10000</f>
        <v>0</v>
      </c>
      <c r="H79" s="6">
        <f>(H77-G77)*10000</f>
        <v>0</v>
      </c>
      <c r="I79" s="1"/>
      <c r="J79" s="1"/>
      <c r="K79" s="18"/>
    </row>
    <row r="80">
      <c r="B80" s="1" t="s">
        <v>138</v>
      </c>
      <c r="C80" s="14">
        <f>C20</f>
        <v>0</v>
      </c>
      <c r="D80" s="14">
        <f>D20</f>
        <v>0</v>
      </c>
      <c r="E80" s="14">
        <f>E20</f>
        <v>0</v>
      </c>
      <c r="F80" s="14">
        <f>F20</f>
        <v>0.024</v>
      </c>
      <c r="G80" s="14">
        <f>G20</f>
        <v>0.03</v>
      </c>
      <c r="H80" s="15">
        <f>H20</f>
        <v>0.03</v>
      </c>
      <c r="I80" s="1"/>
      <c r="J80" s="1"/>
      <c r="K80" s="18"/>
    </row>
    <row r="81">
      <c r="B81" s="1" t="s">
        <v>134</v>
      </c>
      <c r="C81" s="5"/>
      <c r="D81" s="5"/>
      <c r="E81" s="5"/>
      <c r="F81" s="5"/>
      <c r="G81" s="5"/>
      <c r="H81" s="6">
        <f>(H80-C80)*10000</f>
        <v>300</v>
      </c>
      <c r="I81" s="1"/>
      <c r="J81" s="1"/>
      <c r="K81" s="18"/>
    </row>
    <row r="82">
      <c r="B82" s="1" t="s">
        <v>136</v>
      </c>
      <c r="C82" s="5"/>
      <c r="D82" s="5">
        <f>(D80-C80)*10000</f>
        <v>0</v>
      </c>
      <c r="E82" s="5"/>
      <c r="F82" s="5">
        <f>(F80-D80)*10000</f>
        <v>240</v>
      </c>
      <c r="G82" s="5">
        <f>(G80-F80)*10000</f>
        <v>59.999999999999986</v>
      </c>
      <c r="H82" s="6">
        <f>(H80-G80)*10000</f>
        <v>0</v>
      </c>
      <c r="I82" s="1"/>
      <c r="J82" s="1"/>
      <c r="K82" s="18"/>
    </row>
    <row r="83">
      <c r="B83" s="1" t="s">
        <v>139</v>
      </c>
      <c r="C83" s="14">
        <f>C21</f>
        <v>0.006</v>
      </c>
      <c r="D83" s="14">
        <f>D21</f>
        <v>0.01</v>
      </c>
      <c r="E83" s="14">
        <f>E21</f>
        <v>-0.006</v>
      </c>
      <c r="F83" s="14">
        <f>F21</f>
        <v>0.033</v>
      </c>
      <c r="G83" s="14">
        <f>G21</f>
        <v>0.03</v>
      </c>
      <c r="H83" s="15">
        <f>H21</f>
        <v>0.01</v>
      </c>
      <c r="I83" s="1"/>
      <c r="J83" s="1"/>
      <c r="K83" s="18"/>
    </row>
    <row r="84">
      <c r="B84" s="1" t="s">
        <v>134</v>
      </c>
      <c r="C84" s="5"/>
      <c r="D84" s="5"/>
      <c r="E84" s="5"/>
      <c r="F84" s="5"/>
      <c r="G84" s="5"/>
      <c r="H84" s="6">
        <f>(H83-C83)*10000</f>
        <v>40</v>
      </c>
      <c r="I84" s="1"/>
      <c r="J84" s="1"/>
      <c r="K84" s="18"/>
    </row>
    <row r="85">
      <c r="B85" s="1" t="s">
        <v>136</v>
      </c>
      <c r="C85" s="5"/>
      <c r="D85" s="5">
        <f>(D83-C83)*10000</f>
        <v>40</v>
      </c>
      <c r="E85" s="5"/>
      <c r="F85" s="5">
        <f>(F83-D83)*10000</f>
        <v>230</v>
      </c>
      <c r="G85" s="5">
        <f>(G83-F83)*10000</f>
        <v>-30.00000000000003</v>
      </c>
      <c r="H85" s="6">
        <f>(H83-G83)*10000</f>
        <v>-199.99999999999997</v>
      </c>
      <c r="I85" s="1"/>
      <c r="J85" s="1"/>
      <c r="K85" s="18"/>
    </row>
    <row r="86">
      <c r="B86" s="1" t="s">
        <v>140</v>
      </c>
      <c r="C86" s="14">
        <f>C29</f>
        <v>0.006488011585658704</v>
      </c>
      <c r="D86" s="14">
        <f>D29</f>
        <v>0.0042651059887868215</v>
      </c>
      <c r="E86" s="14">
        <f>E29</f>
        <v>0.011214756541474857</v>
      </c>
      <c r="F86" s="14">
        <f>F29</f>
        <v>0.004046145351442654</v>
      </c>
      <c r="G86" s="14">
        <f>G29</f>
        <v>0.02665234224350055</v>
      </c>
      <c r="H86" s="15">
        <f>H29</f>
        <v>0.028000000000000025</v>
      </c>
      <c r="I86" s="1"/>
      <c r="J86" s="1"/>
      <c r="K86" s="18"/>
    </row>
    <row r="87">
      <c r="B87" s="1" t="s">
        <v>141</v>
      </c>
      <c r="C87" s="5"/>
      <c r="D87" s="5"/>
      <c r="E87" s="5"/>
      <c r="F87" s="5"/>
      <c r="G87" s="5"/>
      <c r="H87" s="6">
        <f>(H86-C86)*10000</f>
        <v>215.1198841434132</v>
      </c>
      <c r="I87" s="1"/>
      <c r="J87" s="1"/>
      <c r="K87" s="18"/>
    </row>
    <row r="88">
      <c r="B88" s="1" t="s">
        <v>142</v>
      </c>
      <c r="C88" s="5"/>
      <c r="D88" s="5">
        <f>(D86-C86)*10000</f>
        <v>-22.229055968718825</v>
      </c>
      <c r="E88" s="5"/>
      <c r="F88" s="5">
        <f>(F86-D86)*10000</f>
        <v>-2.189606373441677</v>
      </c>
      <c r="G88" s="5">
        <f>(G86-F86)*10000</f>
        <v>226.06196892057895</v>
      </c>
      <c r="H88" s="6">
        <f>(H86-G86)*10000</f>
        <v>13.476577564994763</v>
      </c>
      <c r="I88" s="1"/>
      <c r="J88" s="1"/>
      <c r="K88" s="18"/>
    </row>
    <row r="89">
      <c r="B89" s="1" t="s">
        <v>94</v>
      </c>
      <c r="C89" s="12">
        <f>C28</f>
        <v>751.7</v>
      </c>
      <c r="D89" s="12">
        <f>D28</f>
        <v>723.0999999999999</v>
      </c>
      <c r="E89" s="12">
        <f>E28</f>
        <v>2890</v>
      </c>
      <c r="F89" s="12">
        <f>F28</f>
        <v>728.9</v>
      </c>
      <c r="G89" s="12">
        <f>G28</f>
        <v>793.9</v>
      </c>
      <c r="H89" s="21">
        <f>H28</f>
        <v>803.8893282800001</v>
      </c>
      <c r="I89" s="1"/>
      <c r="J89" s="1"/>
      <c r="K89" s="18"/>
    </row>
    <row r="90">
      <c r="B90" s="1" t="s">
        <v>143</v>
      </c>
      <c r="C90" s="14">
        <f>C89/C47-1</f>
        <v>0.012526939655172598</v>
      </c>
      <c r="D90" s="14">
        <f>D89/D47-1</f>
        <v>0.014307757048674707</v>
      </c>
      <c r="E90" s="14">
        <f>E89/E47-1</f>
        <v>0.005147468002226097</v>
      </c>
      <c r="F90" s="14">
        <f>F89/F47-1</f>
        <v>0.06207198018359317</v>
      </c>
      <c r="G90" s="14">
        <f>G89/G47-1</f>
        <v>0.08917546988612979</v>
      </c>
      <c r="H90" s="15">
        <f>H89/H47-1</f>
        <v>0.06942840000000006</v>
      </c>
      <c r="I90" s="1"/>
      <c r="J90" s="1"/>
      <c r="K90" s="18"/>
    </row>
    <row r="91">
      <c r="B91" s="1" t="s">
        <v>82</v>
      </c>
      <c r="C91" s="5"/>
      <c r="D91" s="5">
        <f>D89-C89</f>
        <v>-28.600000000000136</v>
      </c>
      <c r="E91" s="5"/>
      <c r="F91" s="5">
        <f>F89-D89</f>
        <v>5.800000000000068</v>
      </c>
      <c r="G91" s="5">
        <f>G89-F89</f>
        <v>65</v>
      </c>
      <c r="H91" s="6">
        <f>H89-G89</f>
        <v>9.989328280000109</v>
      </c>
      <c r="I91" s="1"/>
      <c r="J91" s="1"/>
      <c r="K91" s="18"/>
    </row>
    <row r="92">
      <c r="B92" s="1" t="s">
        <v>144</v>
      </c>
      <c r="C92" s="12">
        <f>C35</f>
        <v>99.8</v>
      </c>
      <c r="D92" s="12">
        <f>D35</f>
        <v>85.8</v>
      </c>
      <c r="E92" s="12">
        <f>E35</f>
        <v>359.1</v>
      </c>
      <c r="F92" s="12">
        <f>F35</f>
        <v>88</v>
      </c>
      <c r="G92" s="12">
        <f>G35</f>
        <v>119.5</v>
      </c>
      <c r="H92" s="21">
        <f>H35</f>
        <v>104.50561267640002</v>
      </c>
      <c r="I92" s="1"/>
      <c r="J92" s="1"/>
      <c r="K92" s="18"/>
    </row>
    <row r="93">
      <c r="B93" s="1" t="s">
        <v>81</v>
      </c>
      <c r="C93" s="14"/>
      <c r="D93" s="14"/>
      <c r="E93" s="14"/>
      <c r="F93" s="14"/>
      <c r="G93" s="14"/>
      <c r="H93" s="15">
        <f>H92/C92-1</f>
        <v>0.04715042761923871</v>
      </c>
      <c r="I93" s="1"/>
      <c r="J93" s="1"/>
      <c r="K93" s="18"/>
    </row>
    <row r="94">
      <c r="B94" s="1" t="s">
        <v>82</v>
      </c>
      <c r="C94" s="5"/>
      <c r="D94" s="5">
        <f>D92-C92</f>
        <v>-14</v>
      </c>
      <c r="E94" s="5"/>
      <c r="F94" s="5">
        <f>F92-D92</f>
        <v>2.200000000000003</v>
      </c>
      <c r="G94" s="5">
        <f>G92-F92</f>
        <v>31.5</v>
      </c>
      <c r="H94" s="6">
        <f>H92-G92</f>
        <v>-14.99438732359998</v>
      </c>
      <c r="I94" s="1"/>
      <c r="J94" s="1"/>
      <c r="K94" s="18"/>
    </row>
    <row r="95">
      <c r="B95" s="1" t="s">
        <v>145</v>
      </c>
      <c r="C95" s="14">
        <f>C36</f>
        <v>0.1327657310097113</v>
      </c>
      <c r="D95" s="14">
        <f>D36</f>
        <v>0.11865578758124742</v>
      </c>
      <c r="E95" s="14">
        <f>E36</f>
        <v>0.12425605536332181</v>
      </c>
      <c r="F95" s="14">
        <f>F36</f>
        <v>0.12072986692276033</v>
      </c>
      <c r="G95" s="14">
        <f>G36</f>
        <v>0.15052273586093967</v>
      </c>
      <c r="H95" s="15">
        <f>H36</f>
        <v>0.13</v>
      </c>
      <c r="I95" s="1"/>
      <c r="J95" s="1"/>
      <c r="K95" s="18"/>
    </row>
    <row r="96">
      <c r="B96" s="1" t="s">
        <v>146</v>
      </c>
      <c r="C96" s="5"/>
      <c r="D96" s="5"/>
      <c r="E96" s="5"/>
      <c r="F96" s="5"/>
      <c r="G96" s="5"/>
      <c r="H96" s="6">
        <f>(H95-C95)*10000</f>
        <v>-27.657310097113086</v>
      </c>
      <c r="I96" s="1"/>
      <c r="J96" s="1"/>
      <c r="K96" s="18"/>
    </row>
    <row r="97">
      <c r="B97" s="1" t="s">
        <v>147</v>
      </c>
      <c r="C97" s="5"/>
      <c r="D97" s="5">
        <f>(D95-C95)*10000</f>
        <v>-141.0994342846389</v>
      </c>
      <c r="E97" s="5"/>
      <c r="F97" s="5">
        <f>(F95-D95)*10000</f>
        <v>20.740793415129076</v>
      </c>
      <c r="G97" s="5">
        <f>(G95-F95)*10000</f>
        <v>297.9286893817934</v>
      </c>
      <c r="H97" s="6">
        <f>(H95-G95)*10000</f>
        <v>-205.22735860939667</v>
      </c>
      <c r="I97" s="1"/>
      <c r="J97" s="1"/>
      <c r="K97" s="18"/>
    </row>
    <row r="98">
      <c r="B98" s="1"/>
      <c r="C98" s="5"/>
      <c r="D98" s="5"/>
      <c r="E98" s="5"/>
      <c r="F98" s="5"/>
      <c r="G98" s="5"/>
      <c r="H98" s="6"/>
      <c r="I98" s="1"/>
      <c r="J98" s="1"/>
      <c r="K98" s="18"/>
    </row>
    <row r="99">
      <c r="B99" s="1"/>
      <c r="C99" s="5"/>
      <c r="D99" s="5"/>
      <c r="E99" s="5"/>
      <c r="F99" s="5"/>
      <c r="G99" s="5"/>
      <c r="H99" s="6"/>
      <c r="I99" s="1"/>
      <c r="J99" s="1"/>
      <c r="K99" s="18"/>
    </row>
    <row r="100">
      <c r="C100" s="2"/>
      <c r="D100" s="2"/>
      <c r="E100" s="2"/>
      <c r="F100" s="2"/>
      <c r="G100" s="2"/>
      <c r="H100" s="3"/>
      <c r="K100" s="50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16" customWidth="1"/>
    <col min="11" max="11" width="65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154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155</v>
      </c>
      <c r="C10" s="35">
        <f>'Revenue summary'!C22</f>
        <v>1724.9</v>
      </c>
      <c r="D10" s="35">
        <f>'Revenue summary'!D22</f>
        <v>1850.4</v>
      </c>
      <c r="E10" s="35">
        <f>'Revenue summary'!E22</f>
        <v>6840.3</v>
      </c>
      <c r="F10" s="35">
        <f>'Revenue summary'!F22</f>
        <v>1873.9</v>
      </c>
      <c r="G10" s="35">
        <f>'Revenue summary'!G22</f>
        <v>1936.6</v>
      </c>
      <c r="H10" s="41">
        <f>'Revenue summary'!H22</f>
        <v>1975.7908422320002</v>
      </c>
      <c r="I10" s="1"/>
      <c r="J10" s="1"/>
      <c r="K10" s="1"/>
    </row>
    <row r="11">
      <c r="B11" s="1" t="s">
        <v>156</v>
      </c>
      <c r="C11" s="16">
        <v>1079.8</v>
      </c>
      <c r="D11" s="16">
        <v>1130.1</v>
      </c>
      <c r="E11" s="16">
        <v>4248.1</v>
      </c>
      <c r="F11" s="16">
        <v>1165</v>
      </c>
      <c r="G11" s="16">
        <v>1158.4</v>
      </c>
      <c r="H11" s="6">
        <f>H10*(1-H13)</f>
        <v>1221.038740499376</v>
      </c>
      <c r="I11" s="1"/>
      <c r="J11" s="1"/>
      <c r="K11" s="1"/>
    </row>
    <row r="12">
      <c r="B12" s="1" t="s">
        <v>157</v>
      </c>
      <c r="C12" s="12">
        <f>C10-C11</f>
        <v>645.1000000000001</v>
      </c>
      <c r="D12" s="12">
        <f>D10-D11</f>
        <v>720.3000000000002</v>
      </c>
      <c r="E12" s="12">
        <f>E10-E11</f>
        <v>2592.2</v>
      </c>
      <c r="F12" s="12">
        <f>F10-F11</f>
        <v>708.9000000000001</v>
      </c>
      <c r="G12" s="12">
        <f>G10-G11</f>
        <v>778.1999999999998</v>
      </c>
      <c r="H12" s="21">
        <f>H10-H11</f>
        <v>754.7521017326242</v>
      </c>
      <c r="I12" s="1"/>
      <c r="J12" s="1"/>
      <c r="K12" s="1"/>
    </row>
    <row r="13">
      <c r="B13" s="1" t="s">
        <v>158</v>
      </c>
      <c r="C13" s="14">
        <f>C12/C10</f>
        <v>0.373992695228709</v>
      </c>
      <c r="D13" s="14">
        <f>D12/D10</f>
        <v>0.3892671854734112</v>
      </c>
      <c r="E13" s="14">
        <f>E12/E10</f>
        <v>0.3789599871350671</v>
      </c>
      <c r="F13" s="14">
        <f>F12/F10</f>
        <v>0.37830193713645344</v>
      </c>
      <c r="G13" s="14">
        <f>G12/G10</f>
        <v>0.4018382732624186</v>
      </c>
      <c r="H13" s="31">
        <v>0.382</v>
      </c>
      <c r="I13" s="1"/>
      <c r="J13" s="1"/>
      <c r="K13" s="1"/>
    </row>
    <row r="14">
      <c r="B14" s="1" t="s">
        <v>159</v>
      </c>
      <c r="C14" s="5"/>
      <c r="D14" s="5"/>
      <c r="E14" s="5"/>
      <c r="F14" s="5"/>
      <c r="G14" s="5"/>
      <c r="H14" s="6">
        <f>(H13-C13)*10000</f>
        <v>80.07304771291024</v>
      </c>
      <c r="I14" s="1"/>
      <c r="J14" s="1"/>
      <c r="K14" s="1"/>
    </row>
    <row r="15">
      <c r="B15" s="1" t="s">
        <v>160</v>
      </c>
      <c r="C15" s="16">
        <v>352.5</v>
      </c>
      <c r="D15" s="16">
        <v>404.8</v>
      </c>
      <c r="E15" s="16">
        <v>1500.3</v>
      </c>
      <c r="F15" s="16">
        <v>456.3</v>
      </c>
      <c r="G15" s="16">
        <v>441.8</v>
      </c>
      <c r="H15" s="26">
        <v>428.8</v>
      </c>
      <c r="I15" s="1"/>
      <c r="J15" s="1"/>
      <c r="K15" s="1"/>
    </row>
    <row r="16">
      <c r="B16" s="1" t="s">
        <v>161</v>
      </c>
      <c r="C16" s="16">
        <v>3.9</v>
      </c>
      <c r="D16" s="16">
        <v>4.4</v>
      </c>
      <c r="E16" s="16">
        <v>21.1</v>
      </c>
      <c r="F16" s="16">
        <v>25.1</v>
      </c>
      <c r="G16" s="16">
        <v>60</v>
      </c>
      <c r="H16" s="26">
        <v>22</v>
      </c>
      <c r="I16" s="1"/>
      <c r="J16" s="1"/>
      <c r="K16" s="1"/>
    </row>
    <row r="17">
      <c r="B17" s="1" t="s">
        <v>162</v>
      </c>
      <c r="C17" s="12">
        <f>C12-C15-C16</f>
        <v>288.70000000000016</v>
      </c>
      <c r="D17" s="12">
        <f>D12-D15-D16</f>
        <v>311.1000000000002</v>
      </c>
      <c r="E17" s="12">
        <f>E12-E15-E16</f>
        <v>1070.8</v>
      </c>
      <c r="F17" s="12">
        <f>F12-F15-F16</f>
        <v>227.50000000000009</v>
      </c>
      <c r="G17" s="12">
        <f>G12-G15-G16</f>
        <v>276.3999999999998</v>
      </c>
      <c r="H17" s="21">
        <f>H12-H15-H16</f>
        <v>303.95210173262416</v>
      </c>
      <c r="I17" s="1"/>
      <c r="J17" s="1"/>
      <c r="K17" s="1"/>
    </row>
    <row r="18">
      <c r="B18" s="1" t="s">
        <v>163</v>
      </c>
      <c r="C18" s="12">
        <f>SUM(C17,C16,C42)</f>
        <v>293.60000000000014</v>
      </c>
      <c r="D18" s="12">
        <f>SUM(D17,D16,D42)</f>
        <v>316.6000000000002</v>
      </c>
      <c r="E18" s="12">
        <f>SUM(E17,E16,E42)</f>
        <v>1094</v>
      </c>
      <c r="F18" s="12">
        <f>SUM(F17,F16,F42)</f>
        <v>267.6000000000001</v>
      </c>
      <c r="G18" s="12">
        <f>SUM(G17,G16,G42)</f>
        <v>336.3999999999998</v>
      </c>
      <c r="H18" s="21">
        <f>SUM(H17,H16,H42)</f>
        <v>325.95210173262416</v>
      </c>
      <c r="I18" s="1"/>
      <c r="J18" s="1"/>
      <c r="K18" s="1"/>
    </row>
    <row r="19">
      <c r="B19" s="1" t="s">
        <v>164</v>
      </c>
      <c r="C19" s="14">
        <f>C23/C22</f>
        <v>0.15853166599435245</v>
      </c>
      <c r="D19" s="14">
        <f>D23/D22</f>
        <v>0.2394160583941604</v>
      </c>
      <c r="E19" s="14">
        <f>E23/E22</f>
        <v>0.21445783132530125</v>
      </c>
      <c r="F19" s="14">
        <f>F23/F22</f>
        <v>0.2632432432432431</v>
      </c>
      <c r="G19" s="14">
        <f>G23/G22</f>
        <v>0.2883742052679385</v>
      </c>
      <c r="H19" s="31">
        <v>0.24</v>
      </c>
      <c r="I19" s="1"/>
      <c r="J19" s="1"/>
      <c r="K19" s="1"/>
    </row>
    <row r="20">
      <c r="B20" s="1" t="s">
        <v>165</v>
      </c>
      <c r="C20" s="16">
        <v>50.2</v>
      </c>
      <c r="D20" s="16">
        <v>46.5</v>
      </c>
      <c r="E20" s="16">
        <v>196.2</v>
      </c>
      <c r="F20" s="16">
        <v>47.3</v>
      </c>
      <c r="G20" s="16">
        <v>62.7</v>
      </c>
      <c r="H20" s="26">
        <v>63</v>
      </c>
      <c r="I20" s="1"/>
      <c r="J20" s="1"/>
      <c r="K20" s="1"/>
    </row>
    <row r="21">
      <c r="B21" s="1" t="s">
        <v>166</v>
      </c>
      <c r="C21" s="16">
        <v>9.4</v>
      </c>
      <c r="D21" s="16">
        <v>9.4</v>
      </c>
      <c r="E21" s="16">
        <v>38.4</v>
      </c>
      <c r="F21" s="16">
        <v>4.8</v>
      </c>
      <c r="G21" s="16">
        <v>6.5</v>
      </c>
      <c r="H21" s="26">
        <v>6</v>
      </c>
      <c r="I21" s="1"/>
      <c r="J21" s="1"/>
      <c r="K21" s="1"/>
    </row>
    <row r="22">
      <c r="B22" s="1" t="s">
        <v>167</v>
      </c>
      <c r="C22" s="5">
        <f>C17-C20+C21</f>
        <v>247.90000000000018</v>
      </c>
      <c r="D22" s="5">
        <f>D17-D20+D21</f>
        <v>274.00000000000017</v>
      </c>
      <c r="E22" s="5">
        <f>E17-E20+E21</f>
        <v>912.9999999999999</v>
      </c>
      <c r="F22" s="5">
        <f>F17-F20+F21</f>
        <v>185.0000000000001</v>
      </c>
      <c r="G22" s="5">
        <f>G17-G20+G21</f>
        <v>220.19999999999982</v>
      </c>
      <c r="H22" s="6">
        <f>H17-H20+H21</f>
        <v>246.95210173262416</v>
      </c>
      <c r="I22" s="1"/>
      <c r="J22" s="1"/>
      <c r="K22" s="1"/>
    </row>
    <row r="23">
      <c r="B23" s="1" t="s">
        <v>168</v>
      </c>
      <c r="C23" s="16">
        <v>39.3</v>
      </c>
      <c r="D23" s="16">
        <v>65.6</v>
      </c>
      <c r="E23" s="16">
        <v>195.8</v>
      </c>
      <c r="F23" s="16">
        <v>48.7</v>
      </c>
      <c r="G23" s="16">
        <v>63.5</v>
      </c>
      <c r="H23" s="6">
        <f>H22*H19</f>
        <v>59.268504415829796</v>
      </c>
      <c r="I23" s="1"/>
      <c r="J23" s="1"/>
      <c r="K23" s="1"/>
    </row>
    <row r="24">
      <c r="B24" s="1" t="s">
        <v>169</v>
      </c>
      <c r="C24" s="5">
        <f>C22-C23</f>
        <v>208.6000000000002</v>
      </c>
      <c r="D24" s="5">
        <f>D22-D23</f>
        <v>208.40000000000018</v>
      </c>
      <c r="E24" s="5">
        <f>E22-E23</f>
        <v>717.1999999999998</v>
      </c>
      <c r="F24" s="5">
        <f>F22-F23</f>
        <v>136.30000000000013</v>
      </c>
      <c r="G24" s="5">
        <f>G22-G23</f>
        <v>156.69999999999982</v>
      </c>
      <c r="H24" s="6">
        <f>H22-H23</f>
        <v>187.68359731679436</v>
      </c>
      <c r="I24" s="1"/>
      <c r="J24" s="1"/>
      <c r="K24" s="1"/>
    </row>
    <row r="25">
      <c r="B25" s="1" t="s">
        <v>170</v>
      </c>
      <c r="C25" s="16">
        <v>16.9</v>
      </c>
      <c r="D25" s="16">
        <v>18.2</v>
      </c>
      <c r="E25" s="16">
        <v>72.2</v>
      </c>
      <c r="F25" s="16">
        <v>886</v>
      </c>
      <c r="G25" s="16">
        <v>3.5</v>
      </c>
      <c r="H25" s="26">
        <v>3.5</v>
      </c>
      <c r="I25" s="1"/>
      <c r="J25" s="1"/>
      <c r="K25" s="1"/>
    </row>
    <row r="26">
      <c r="B26" s="1" t="s">
        <v>171</v>
      </c>
      <c r="C26" s="12">
        <f>C24+C25</f>
        <v>225.5000000000002</v>
      </c>
      <c r="D26" s="12">
        <f>D24+D25</f>
        <v>226.60000000000016</v>
      </c>
      <c r="E26" s="12">
        <f>E24+E25</f>
        <v>789.3999999999999</v>
      </c>
      <c r="F26" s="12">
        <f>F24+F25</f>
        <v>1022.3000000000002</v>
      </c>
      <c r="G26" s="12">
        <f>G24+G25</f>
        <v>160.19999999999982</v>
      </c>
      <c r="H26" s="21">
        <f>H24+H25</f>
        <v>191.18359731679436</v>
      </c>
      <c r="I26" s="1"/>
      <c r="J26" s="1"/>
      <c r="K26" s="1"/>
    </row>
    <row r="27">
      <c r="B27" s="1" t="s">
        <v>172</v>
      </c>
      <c r="C27" s="16">
        <v>0</v>
      </c>
      <c r="D27" s="16">
        <v>0</v>
      </c>
      <c r="E27" s="16">
        <v>0</v>
      </c>
      <c r="F27" s="16">
        <v>6.1</v>
      </c>
      <c r="G27" s="16">
        <v>10.1</v>
      </c>
      <c r="H27" s="26">
        <v>8.5</v>
      </c>
      <c r="I27" s="1"/>
      <c r="J27" s="1"/>
      <c r="K27" s="1"/>
    </row>
    <row r="28">
      <c r="B28" s="1" t="s">
        <v>173</v>
      </c>
      <c r="C28" s="12">
        <f>C26-C27</f>
        <v>225.5000000000002</v>
      </c>
      <c r="D28" s="12">
        <f>D26-D27</f>
        <v>226.60000000000016</v>
      </c>
      <c r="E28" s="12">
        <f>E26-E27</f>
        <v>789.3999999999999</v>
      </c>
      <c r="F28" s="12">
        <f>F26-F27</f>
        <v>1016.2000000000002</v>
      </c>
      <c r="G28" s="12">
        <f>G26-G27</f>
        <v>150.09999999999982</v>
      </c>
      <c r="H28" s="21">
        <f>H26-H27</f>
        <v>182.68359731679436</v>
      </c>
      <c r="I28" s="1"/>
      <c r="J28" s="1"/>
      <c r="K28" s="1"/>
    </row>
    <row r="29">
      <c r="B29" s="1" t="s">
        <v>174</v>
      </c>
      <c r="C29" s="13">
        <f>'Share Count'!C15</f>
        <v>269.3</v>
      </c>
      <c r="D29" s="13">
        <f>'Share Count'!D15</f>
        <v>269.3</v>
      </c>
      <c r="E29" s="13">
        <f>'Share Count'!E15</f>
        <v>269.4</v>
      </c>
      <c r="F29" s="13">
        <f>'Share Count'!F15</f>
        <v>269.4</v>
      </c>
      <c r="G29" s="13">
        <f>'Share Count'!G15</f>
        <v>269.2</v>
      </c>
      <c r="H29" s="32">
        <f>'Share Count'!H15</f>
        <v>269.55</v>
      </c>
      <c r="I29" s="1"/>
      <c r="J29" s="1"/>
      <c r="K29" s="1"/>
    </row>
    <row r="30">
      <c r="B30" s="1" t="s">
        <v>175</v>
      </c>
      <c r="C30" s="44">
        <f>C28/C29</f>
        <v>0.8373561084292618</v>
      </c>
      <c r="D30" s="44">
        <f>D28/D29</f>
        <v>0.841440772372819</v>
      </c>
      <c r="E30" s="44">
        <f>E28/E29</f>
        <v>2.9302152932442462</v>
      </c>
      <c r="F30" s="44">
        <f>F28/F29</f>
        <v>3.7720861172976994</v>
      </c>
      <c r="G30" s="44">
        <f>G28/G29</f>
        <v>0.557578008915304</v>
      </c>
      <c r="H30" s="49">
        <f>H28/H29</f>
        <v>0.6777354751133161</v>
      </c>
      <c r="I30" s="1"/>
      <c r="J30" s="1"/>
      <c r="K30" s="1"/>
    </row>
    <row r="31">
      <c r="B31" s="1" t="s">
        <v>176</v>
      </c>
      <c r="C31" s="5"/>
      <c r="D31" s="5"/>
      <c r="E31" s="5"/>
      <c r="F31" s="5"/>
      <c r="G31" s="5"/>
      <c r="H31" s="6"/>
      <c r="I31" s="1"/>
      <c r="J31" s="1"/>
      <c r="K31" s="1"/>
    </row>
    <row r="32">
      <c r="B32" s="1" t="s">
        <v>177</v>
      </c>
      <c r="C32" s="16">
        <v>3.9</v>
      </c>
      <c r="D32" s="16">
        <v>5</v>
      </c>
      <c r="E32" s="16">
        <v>18.8</v>
      </c>
      <c r="F32" s="16">
        <v>27.5</v>
      </c>
      <c r="G32" s="16">
        <v>65.8</v>
      </c>
      <c r="H32" s="6">
        <f>H16*(1-H19)</f>
        <v>16.72</v>
      </c>
      <c r="I32" s="1"/>
      <c r="J32" s="1"/>
      <c r="K32" s="1"/>
    </row>
    <row r="33">
      <c r="B33" s="1" t="s">
        <v>178</v>
      </c>
      <c r="C33" s="16">
        <v>0</v>
      </c>
      <c r="D33" s="16">
        <v>0</v>
      </c>
      <c r="E33" s="16">
        <v>0</v>
      </c>
      <c r="F33" s="16">
        <v>-866.8</v>
      </c>
      <c r="G33" s="16">
        <v>0</v>
      </c>
      <c r="H33" s="26">
        <v>0</v>
      </c>
      <c r="I33" s="1"/>
      <c r="J33" s="1"/>
      <c r="K33" s="1"/>
    </row>
    <row r="34">
      <c r="B34" s="1" t="s">
        <v>179</v>
      </c>
      <c r="C34" s="12">
        <f>SUM(C28,C32:C33)</f>
        <v>229.4000000000002</v>
      </c>
      <c r="D34" s="12">
        <f>SUM(D28,D32:D33)</f>
        <v>231.60000000000016</v>
      </c>
      <c r="E34" s="12">
        <f>SUM(E28,E32:E33)</f>
        <v>808.1999999999998</v>
      </c>
      <c r="F34" s="12">
        <f>SUM(F28,F32:F33)</f>
        <v>176.9000000000002</v>
      </c>
      <c r="G34" s="12">
        <f>SUM(G28,G32:G33)</f>
        <v>215.8999999999998</v>
      </c>
      <c r="H34" s="21">
        <f>SUM(H28,H32:H33)</f>
        <v>199.40359731679436</v>
      </c>
      <c r="I34" s="1"/>
      <c r="J34" s="1"/>
      <c r="K34" s="1"/>
    </row>
    <row r="35">
      <c r="B35" s="1" t="s">
        <v>180</v>
      </c>
      <c r="C35" s="44">
        <f>C34/C29</f>
        <v>0.8518380987746016</v>
      </c>
      <c r="D35" s="44">
        <f>D34/D29</f>
        <v>0.8600074266617161</v>
      </c>
      <c r="E35" s="44">
        <f>E34/E29</f>
        <v>2.9999999999999996</v>
      </c>
      <c r="F35" s="44">
        <f>F34/F29</f>
        <v>0.6566443949517454</v>
      </c>
      <c r="G35" s="44">
        <f>G34/G29</f>
        <v>0.8020059435364035</v>
      </c>
      <c r="H35" s="49">
        <f>H34/H29</f>
        <v>0.7397647832194189</v>
      </c>
      <c r="I35" s="1"/>
      <c r="J35" s="1"/>
      <c r="K35" s="1"/>
    </row>
    <row r="36">
      <c r="B36" s="1" t="s">
        <v>181</v>
      </c>
      <c r="C36" s="5">
        <f>C35-C34/C29</f>
        <v>0</v>
      </c>
      <c r="D36" s="5">
        <f>D35-D34/D29</f>
        <v>0</v>
      </c>
      <c r="E36" s="5">
        <f>E35-E34/E29</f>
        <v>0</v>
      </c>
      <c r="F36" s="5">
        <f>F35-F34/F29</f>
        <v>0</v>
      </c>
      <c r="G36" s="5">
        <f>G35-G34/G29</f>
        <v>0</v>
      </c>
      <c r="H36" s="6">
        <f>H35-H34/H29</f>
        <v>0</v>
      </c>
      <c r="I36" s="1"/>
      <c r="J36" s="1"/>
      <c r="K36" s="1"/>
    </row>
    <row r="37">
      <c r="B37" s="1" t="s">
        <v>182</v>
      </c>
      <c r="C37" s="19">
        <f>'Revenue summary'!C23</f>
        <v>0.026848434337421123</v>
      </c>
      <c r="D37" s="19">
        <f>'Revenue summary'!D23</f>
        <v>0.029143492769744483</v>
      </c>
      <c r="E37" s="19">
        <f>'Revenue summary'!E23</f>
        <v>0.017341642250546574</v>
      </c>
      <c r="F37" s="19">
        <f>'Revenue summary'!F23</f>
        <v>0.1671753347866709</v>
      </c>
      <c r="G37" s="19">
        <f>'Revenue summary'!G23</f>
        <v>0.1669780054233203</v>
      </c>
      <c r="H37" s="29">
        <f>'Revenue summary'!H23</f>
        <v>0.14545239853440783</v>
      </c>
      <c r="I37" s="1"/>
      <c r="J37" s="1"/>
      <c r="K37" s="1"/>
    </row>
    <row r="38">
      <c r="B38" s="1" t="s">
        <v>183</v>
      </c>
      <c r="C38" s="14">
        <f>C17/C10</f>
        <v>0.16737202156646772</v>
      </c>
      <c r="D38" s="14">
        <f>D17/D10</f>
        <v>0.16812581063553836</v>
      </c>
      <c r="E38" s="14">
        <f>E17/E10</f>
        <v>0.15654284168823004</v>
      </c>
      <c r="F38" s="14">
        <f>F17/F10</f>
        <v>0.12140455734030635</v>
      </c>
      <c r="G38" s="14">
        <f>G17/G10</f>
        <v>0.1427243622844159</v>
      </c>
      <c r="H38" s="15">
        <f>H17/H10</f>
        <v>0.1538381974628738</v>
      </c>
      <c r="I38" s="1"/>
      <c r="J38" s="1"/>
      <c r="K38" s="1"/>
    </row>
    <row r="39">
      <c r="B39" s="1" t="s">
        <v>184</v>
      </c>
      <c r="C39" s="14">
        <f>C18/C10</f>
        <v>0.1702127659574469</v>
      </c>
      <c r="D39" s="14">
        <f>D18/D10</f>
        <v>0.171098140942499</v>
      </c>
      <c r="E39" s="14">
        <f>E18/E10</f>
        <v>0.15993450579652937</v>
      </c>
      <c r="F39" s="14">
        <f>F18/F10</f>
        <v>0.14280377821655374</v>
      </c>
      <c r="G39" s="14">
        <f>G18/G10</f>
        <v>0.17370649592068566</v>
      </c>
      <c r="H39" s="15">
        <f>H18/H10</f>
        <v>0.16497297930807517</v>
      </c>
      <c r="I39" s="1"/>
      <c r="J39" s="1"/>
      <c r="K39" s="1"/>
    </row>
    <row r="40">
      <c r="B40" s="1" t="s">
        <v>185</v>
      </c>
      <c r="C40" s="13">
        <f>C30-Inputs!F13</f>
        <v>-0.0026438915707381883</v>
      </c>
      <c r="D40" s="13">
        <f>D30-Inputs!F14</f>
        <v>0.0014407723728190325</v>
      </c>
      <c r="E40" s="5"/>
      <c r="F40" s="13">
        <f>F30-Inputs!F15</f>
        <v>0.0020861172976993636</v>
      </c>
      <c r="G40" s="13">
        <f>G30-Inputs!F16</f>
        <v>-0.0024219910846960957</v>
      </c>
      <c r="H40" s="6"/>
      <c r="I40" s="1"/>
      <c r="J40" s="1"/>
      <c r="K40" s="1"/>
    </row>
    <row r="41">
      <c r="B41" s="1" t="s">
        <v>186</v>
      </c>
      <c r="C41" s="13">
        <f>C35-Inputs!D13</f>
        <v>0.0018380987746016153</v>
      </c>
      <c r="D41" s="13">
        <f>D35-Inputs!D14</f>
        <v>0.000007426661716158911</v>
      </c>
      <c r="E41" s="5"/>
      <c r="F41" s="13">
        <f>F35-Inputs!D15</f>
        <v>-0.0033556050482546063</v>
      </c>
      <c r="G41" s="13">
        <f>G35-Inputs!D16</f>
        <v>0.002005943536403487</v>
      </c>
      <c r="H41" s="6"/>
      <c r="I41" s="1"/>
      <c r="J41" s="1"/>
      <c r="K41" s="1"/>
    </row>
    <row r="42">
      <c r="B42" s="1" t="s">
        <v>187</v>
      </c>
      <c r="C42" s="16">
        <v>1</v>
      </c>
      <c r="D42" s="16">
        <v>1.1</v>
      </c>
      <c r="E42" s="16">
        <v>2.1</v>
      </c>
      <c r="F42" s="16">
        <v>15</v>
      </c>
      <c r="G42" s="16">
        <v>0</v>
      </c>
      <c r="H42" s="26">
        <v>0</v>
      </c>
      <c r="I42" s="1"/>
      <c r="J42" s="1"/>
      <c r="K42" s="1"/>
    </row>
    <row r="43">
      <c r="B43" s="1" t="s">
        <v>188</v>
      </c>
      <c r="C43" s="5"/>
      <c r="D43" s="5"/>
      <c r="E43" s="5"/>
      <c r="F43" s="5"/>
      <c r="G43" s="5"/>
      <c r="H43" s="32" t="b">
        <f>ABS(H18-'Segment - Consumer'!H35-'Segment - Flavor Solutions'!H35)&lt;H46</f>
        <v>1</v>
      </c>
      <c r="I43" s="1"/>
      <c r="J43" s="1"/>
      <c r="K43" s="1"/>
    </row>
    <row r="44">
      <c r="B44" s="1" t="s">
        <v>189</v>
      </c>
      <c r="C44" s="13">
        <f>'Share Count'!C10</f>
        <v>268.6</v>
      </c>
      <c r="D44" s="13">
        <f>'Share Count'!D10</f>
        <v>268.6</v>
      </c>
      <c r="E44" s="13">
        <f>'Share Count'!E10</f>
        <v>268.5</v>
      </c>
      <c r="F44" s="13">
        <f>'Share Count'!F10</f>
        <v>268.8</v>
      </c>
      <c r="G44" s="13">
        <f>'Share Count'!G10</f>
        <v>269.2</v>
      </c>
      <c r="H44" s="32">
        <f>'Share Count'!H10</f>
        <v>269.25</v>
      </c>
      <c r="I44" s="1"/>
      <c r="J44" s="1"/>
      <c r="K44" s="1"/>
    </row>
    <row r="45">
      <c r="B45" s="1"/>
      <c r="C45" s="5"/>
      <c r="D45" s="5"/>
      <c r="E45" s="5"/>
      <c r="F45" s="5"/>
      <c r="G45" s="5"/>
      <c r="H45" s="6"/>
      <c r="I45" s="1"/>
      <c r="J45" s="1"/>
      <c r="K45" s="1"/>
    </row>
    <row r="46">
      <c r="B46" s="1" t="s">
        <v>190</v>
      </c>
      <c r="C46" s="5"/>
      <c r="D46" s="5"/>
      <c r="E46" s="5"/>
      <c r="F46" s="5"/>
      <c r="G46" s="5"/>
      <c r="H46" s="26">
        <v>0.05</v>
      </c>
      <c r="I46" s="1"/>
      <c r="J46" s="1"/>
      <c r="K46" s="1"/>
    </row>
    <row r="47">
      <c r="B47" s="1"/>
      <c r="C47" s="5"/>
      <c r="D47" s="5"/>
      <c r="E47" s="5"/>
      <c r="F47" s="5"/>
      <c r="G47" s="5"/>
      <c r="H47" s="6"/>
      <c r="I47" s="1"/>
      <c r="J47" s="1"/>
      <c r="K47" s="1"/>
    </row>
    <row r="48">
      <c r="B48" s="1"/>
      <c r="C48" s="5"/>
      <c r="D48" s="5"/>
      <c r="E48" s="5"/>
      <c r="F48" s="5"/>
      <c r="G48" s="5"/>
      <c r="H48" s="6"/>
      <c r="I48" s="1"/>
      <c r="J48" s="1"/>
      <c r="K48" s="1"/>
    </row>
    <row r="49">
      <c r="B49" s="1"/>
      <c r="C49" s="5"/>
      <c r="D49" s="5"/>
      <c r="E49" s="5"/>
      <c r="F49" s="5"/>
      <c r="G49" s="5"/>
      <c r="H49" s="6"/>
      <c r="I49" s="1"/>
      <c r="J49" s="1"/>
      <c r="K49" s="1"/>
    </row>
    <row r="50">
      <c r="B50" s="1"/>
      <c r="C50" s="5"/>
      <c r="D50" s="5"/>
      <c r="E50" s="5"/>
      <c r="F50" s="5"/>
      <c r="G50" s="5"/>
      <c r="H50" s="6"/>
      <c r="I50" s="1"/>
      <c r="J50" s="1"/>
      <c r="K50" s="1"/>
    </row>
    <row r="51">
      <c r="B51" s="1"/>
      <c r="C51" s="5"/>
      <c r="D51" s="5"/>
      <c r="E51" s="5"/>
      <c r="F51" s="5"/>
      <c r="G51" s="5"/>
      <c r="H51" s="6"/>
      <c r="I51" s="1"/>
      <c r="J51" s="1"/>
      <c r="K51" s="1"/>
    </row>
    <row r="52">
      <c r="B52" s="1"/>
      <c r="C52" s="5"/>
      <c r="D52" s="5"/>
      <c r="E52" s="5"/>
      <c r="F52" s="5"/>
      <c r="G52" s="5"/>
      <c r="H52" s="6"/>
      <c r="I52" s="1"/>
      <c r="J52" s="1"/>
      <c r="K52" s="1"/>
    </row>
    <row r="53">
      <c r="B53" s="1"/>
      <c r="C53" s="5"/>
      <c r="D53" s="5"/>
      <c r="E53" s="5"/>
      <c r="F53" s="5"/>
      <c r="G53" s="5"/>
      <c r="H53" s="6"/>
      <c r="I53" s="1"/>
      <c r="J53" s="1"/>
      <c r="K53" s="1"/>
    </row>
    <row r="54">
      <c r="B54" s="1"/>
      <c r="C54" s="5"/>
      <c r="D54" s="5"/>
      <c r="E54" s="5"/>
      <c r="F54" s="5"/>
      <c r="G54" s="5"/>
      <c r="H54" s="6"/>
      <c r="I54" s="1"/>
      <c r="J54" s="1"/>
      <c r="K54" s="1"/>
    </row>
    <row r="55">
      <c r="B55" s="1"/>
      <c r="C55" s="5"/>
      <c r="D55" s="5"/>
      <c r="E55" s="5"/>
      <c r="F55" s="5"/>
      <c r="G55" s="5"/>
      <c r="H55" s="6"/>
      <c r="I55" s="1"/>
      <c r="J55" s="1"/>
      <c r="K55" s="1"/>
    </row>
    <row r="56">
      <c r="B56" s="1"/>
      <c r="C56" s="5"/>
      <c r="D56" s="5"/>
      <c r="E56" s="5"/>
      <c r="F56" s="5"/>
      <c r="G56" s="5"/>
      <c r="H56" s="6"/>
      <c r="I56" s="1"/>
      <c r="J56" s="1"/>
      <c r="K56" s="1"/>
    </row>
    <row r="57">
      <c r="B57" s="1"/>
      <c r="C57" s="5"/>
      <c r="D57" s="5"/>
      <c r="E57" s="5"/>
      <c r="F57" s="5"/>
      <c r="G57" s="5"/>
      <c r="H57" s="6"/>
      <c r="I57" s="1"/>
      <c r="J57" s="1"/>
      <c r="K57" s="1"/>
    </row>
    <row r="58">
      <c r="B58" s="1"/>
      <c r="C58" s="5"/>
      <c r="D58" s="5"/>
      <c r="E58" s="5"/>
      <c r="F58" s="5"/>
      <c r="G58" s="5"/>
      <c r="H58" s="6"/>
      <c r="I58" s="1"/>
      <c r="J58" s="1"/>
      <c r="K58" s="1"/>
    </row>
    <row r="59">
      <c r="B59" s="1"/>
      <c r="C59" s="5"/>
      <c r="D59" s="5"/>
      <c r="E59" s="5"/>
      <c r="F59" s="5"/>
      <c r="G59" s="5"/>
      <c r="H59" s="6"/>
      <c r="I59" s="1"/>
      <c r="J59" s="1"/>
      <c r="K59" s="1"/>
    </row>
    <row r="60">
      <c r="B60" s="1"/>
      <c r="C60" s="5"/>
      <c r="D60" s="5"/>
      <c r="E60" s="5"/>
      <c r="F60" s="5"/>
      <c r="G60" s="5"/>
      <c r="H60" s="6"/>
      <c r="I60" s="1"/>
      <c r="J60" s="1"/>
      <c r="K60" s="1"/>
    </row>
    <row r="61">
      <c r="B61" s="1"/>
      <c r="C61" s="5"/>
      <c r="D61" s="5"/>
      <c r="E61" s="5"/>
      <c r="F61" s="5"/>
      <c r="G61" s="5"/>
      <c r="H61" s="6"/>
      <c r="I61" s="1"/>
      <c r="J61" s="1"/>
      <c r="K61" s="1"/>
    </row>
    <row r="62">
      <c r="B62" s="1"/>
      <c r="C62" s="5"/>
      <c r="D62" s="5"/>
      <c r="E62" s="5"/>
      <c r="F62" s="5"/>
      <c r="G62" s="5"/>
      <c r="H62" s="6"/>
      <c r="I62" s="1"/>
      <c r="J62" s="1"/>
      <c r="K62" s="1"/>
    </row>
    <row r="63">
      <c r="B63" s="1"/>
      <c r="C63" s="5"/>
      <c r="D63" s="5"/>
      <c r="E63" s="5"/>
      <c r="F63" s="5"/>
      <c r="G63" s="5"/>
      <c r="H63" s="6"/>
      <c r="I63" s="1"/>
      <c r="J63" s="1"/>
      <c r="K63" s="1"/>
    </row>
    <row r="64">
      <c r="B64" s="1"/>
      <c r="C64" s="5"/>
      <c r="D64" s="5"/>
      <c r="E64" s="5"/>
      <c r="F64" s="5"/>
      <c r="G64" s="5"/>
      <c r="H64" s="6"/>
      <c r="I64" s="1"/>
      <c r="J64" s="1"/>
      <c r="K64" s="1"/>
    </row>
    <row r="65">
      <c r="B65" s="1"/>
      <c r="C65" s="5"/>
      <c r="D65" s="5"/>
      <c r="E65" s="5"/>
      <c r="F65" s="5"/>
      <c r="G65" s="5"/>
      <c r="H65" s="6"/>
      <c r="I65" s="1"/>
      <c r="J65" s="1"/>
      <c r="K65" s="1"/>
    </row>
    <row r="66">
      <c r="B66" s="1"/>
      <c r="C66" s="5"/>
      <c r="D66" s="5"/>
      <c r="E66" s="5"/>
      <c r="F66" s="5"/>
      <c r="G66" s="5"/>
      <c r="H66" s="6"/>
      <c r="I66" s="1"/>
      <c r="J66" s="1"/>
      <c r="K66" s="1"/>
    </row>
    <row r="67">
      <c r="B67" s="1"/>
      <c r="C67" s="5"/>
      <c r="D67" s="5"/>
      <c r="E67" s="5"/>
      <c r="F67" s="5"/>
      <c r="G67" s="5"/>
      <c r="H67" s="6"/>
      <c r="I67" s="1"/>
      <c r="J67" s="1"/>
      <c r="K67" s="1"/>
    </row>
    <row r="68">
      <c r="B68" s="1"/>
      <c r="C68" s="5"/>
      <c r="D68" s="5"/>
      <c r="E68" s="5"/>
      <c r="F68" s="5"/>
      <c r="G68" s="5"/>
      <c r="H68" s="6"/>
      <c r="I68" s="1"/>
      <c r="J68" s="1"/>
      <c r="K68" s="1"/>
    </row>
    <row r="69">
      <c r="B69" s="1"/>
      <c r="C69" s="5"/>
      <c r="D69" s="5"/>
      <c r="E69" s="5"/>
      <c r="F69" s="5"/>
      <c r="G69" s="5"/>
      <c r="H69" s="6"/>
      <c r="I69" s="1"/>
      <c r="J69" s="1"/>
      <c r="K69" s="1"/>
    </row>
    <row r="70">
      <c r="B70" s="1"/>
      <c r="C70" s="5"/>
      <c r="D70" s="5"/>
      <c r="E70" s="5"/>
      <c r="F70" s="5"/>
      <c r="G70" s="5"/>
      <c r="H70" s="6"/>
      <c r="I70" s="1"/>
      <c r="J70" s="1"/>
      <c r="K70" s="1"/>
    </row>
    <row r="71">
      <c r="B71" s="1"/>
      <c r="C71" s="5"/>
      <c r="D71" s="5"/>
      <c r="E71" s="5"/>
      <c r="F71" s="5"/>
      <c r="G71" s="5"/>
      <c r="H71" s="6"/>
      <c r="I71" s="1"/>
      <c r="J71" s="1"/>
      <c r="K71" s="1"/>
    </row>
    <row r="72">
      <c r="B72" s="1"/>
      <c r="C72" s="5"/>
      <c r="D72" s="5"/>
      <c r="E72" s="5"/>
      <c r="F72" s="5"/>
      <c r="G72" s="5"/>
      <c r="H72" s="6"/>
      <c r="I72" s="1"/>
      <c r="J72" s="1"/>
      <c r="K72" s="1"/>
    </row>
    <row r="73">
      <c r="B73" s="1"/>
      <c r="C73" s="5"/>
      <c r="D73" s="5"/>
      <c r="E73" s="5"/>
      <c r="F73" s="5"/>
      <c r="G73" s="5"/>
      <c r="H73" s="6"/>
      <c r="I73" s="1"/>
      <c r="J73" s="1"/>
      <c r="K73" s="1"/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/>
      <c r="C76" s="5"/>
      <c r="D76" s="5"/>
      <c r="E76" s="5"/>
      <c r="F76" s="5"/>
      <c r="G76" s="5"/>
      <c r="H76" s="6"/>
      <c r="I76" s="1"/>
      <c r="J76" s="1"/>
      <c r="K76" s="1"/>
    </row>
    <row r="77">
      <c r="B77" s="1"/>
      <c r="C77" s="5"/>
      <c r="D77" s="5"/>
      <c r="E77" s="5"/>
      <c r="F77" s="5"/>
      <c r="G77" s="5"/>
      <c r="H77" s="6"/>
      <c r="I77" s="1"/>
      <c r="J77" s="1"/>
      <c r="K77" s="1"/>
    </row>
    <row r="78">
      <c r="B78" s="1"/>
      <c r="C78" s="5"/>
      <c r="D78" s="5"/>
      <c r="E78" s="5"/>
      <c r="F78" s="5"/>
      <c r="G78" s="5"/>
      <c r="H78" s="6"/>
      <c r="I78" s="1"/>
      <c r="J78" s="1"/>
      <c r="K78" s="1"/>
    </row>
    <row r="79">
      <c r="B79" s="1"/>
      <c r="C79" s="5"/>
      <c r="D79" s="5"/>
      <c r="E79" s="5"/>
      <c r="F79" s="5"/>
      <c r="G79" s="5"/>
      <c r="H79" s="6"/>
      <c r="I79" s="1"/>
      <c r="J79" s="1"/>
      <c r="K79" s="1"/>
    </row>
    <row r="80">
      <c r="B80" s="1"/>
      <c r="C80" s="5"/>
      <c r="D80" s="5"/>
      <c r="E80" s="5"/>
      <c r="F80" s="5"/>
      <c r="G80" s="5"/>
      <c r="H80" s="6"/>
      <c r="I80" s="1"/>
      <c r="J80" s="1"/>
      <c r="K80" s="1"/>
    </row>
    <row r="81">
      <c r="B81" s="1"/>
      <c r="C81" s="5"/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16" customWidth="1"/>
    <col min="11" max="11" width="65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191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192</v>
      </c>
      <c r="C10" s="16">
        <v>94.9</v>
      </c>
      <c r="D10" s="16">
        <v>95.9</v>
      </c>
      <c r="E10" s="5">
        <f>D10</f>
        <v>95.9</v>
      </c>
      <c r="F10" s="16">
        <v>177.7</v>
      </c>
      <c r="G10" s="16">
        <v>331.2</v>
      </c>
      <c r="H10" s="32">
        <f>G10+'Cash Flow Statement'!H24</f>
        <v>339.64359731679434</v>
      </c>
      <c r="I10" s="1"/>
      <c r="J10" s="1"/>
      <c r="K10" s="1"/>
    </row>
    <row r="11">
      <c r="B11" s="1" t="s">
        <v>193</v>
      </c>
      <c r="C11" s="16">
        <v>668.7</v>
      </c>
      <c r="D11" s="16">
        <v>628.9</v>
      </c>
      <c r="E11" s="5">
        <f>D11</f>
        <v>628.9</v>
      </c>
      <c r="F11" s="16">
        <v>829.2</v>
      </c>
      <c r="G11" s="16">
        <v>709.4</v>
      </c>
      <c r="H11" s="6">
        <f>G11+H42</f>
        <v>694.4</v>
      </c>
      <c r="I11" s="1"/>
      <c r="J11" s="1"/>
      <c r="K11" s="1"/>
    </row>
    <row r="12">
      <c r="B12" s="1" t="s">
        <v>194</v>
      </c>
      <c r="C12" s="16">
        <v>657.2</v>
      </c>
      <c r="D12" s="16">
        <v>629.1</v>
      </c>
      <c r="E12" s="5">
        <f>D12</f>
        <v>629.1</v>
      </c>
      <c r="F12" s="16">
        <v>665.4</v>
      </c>
      <c r="G12" s="16">
        <v>694.7</v>
      </c>
      <c r="H12" s="6">
        <f>G12+H43</f>
        <v>700.7</v>
      </c>
      <c r="I12" s="1"/>
      <c r="J12" s="1"/>
      <c r="K12" s="1"/>
    </row>
    <row r="13">
      <c r="B13" s="1" t="s">
        <v>195</v>
      </c>
      <c r="C13" s="16">
        <v>666.4</v>
      </c>
      <c r="D13" s="16">
        <v>642.9</v>
      </c>
      <c r="E13" s="5">
        <f>D13</f>
        <v>642.9</v>
      </c>
      <c r="F13" s="16">
        <v>701.1</v>
      </c>
      <c r="G13" s="16">
        <v>713.9</v>
      </c>
      <c r="H13" s="6">
        <f>G13+H44</f>
        <v>719.9</v>
      </c>
      <c r="I13" s="1"/>
      <c r="J13" s="1"/>
      <c r="K13" s="1"/>
    </row>
    <row r="14">
      <c r="B14" s="1" t="s">
        <v>196</v>
      </c>
      <c r="C14" s="12">
        <f>SUM(C12:C13)</f>
        <v>1323.6</v>
      </c>
      <c r="D14" s="12">
        <f>SUM(D12:D13)</f>
        <v>1272</v>
      </c>
      <c r="E14" s="12">
        <f>SUM(E12:E13)</f>
        <v>1272</v>
      </c>
      <c r="F14" s="12">
        <f>SUM(F12:F13)</f>
        <v>1366.5</v>
      </c>
      <c r="G14" s="12">
        <f>SUM(G12:G13)</f>
        <v>1408.6</v>
      </c>
      <c r="H14" s="21">
        <f>SUM(H12:H13)</f>
        <v>1420.6</v>
      </c>
      <c r="I14" s="1"/>
      <c r="J14" s="1"/>
      <c r="K14" s="1"/>
    </row>
    <row r="15">
      <c r="B15" s="1" t="s">
        <v>197</v>
      </c>
      <c r="C15" s="16">
        <v>136.8</v>
      </c>
      <c r="D15" s="16">
        <v>141.3</v>
      </c>
      <c r="E15" s="5">
        <f>D15</f>
        <v>141.3</v>
      </c>
      <c r="F15" s="16">
        <v>235.9</v>
      </c>
      <c r="G15" s="16">
        <v>339.6</v>
      </c>
      <c r="H15" s="6">
        <f>G15</f>
        <v>339.6</v>
      </c>
      <c r="I15" s="1"/>
      <c r="J15" s="1"/>
      <c r="K15" s="1"/>
    </row>
    <row r="16">
      <c r="B16" s="1" t="s">
        <v>198</v>
      </c>
      <c r="C16" s="12">
        <f>SUM(C10:C11,C14:C15)</f>
        <v>2224</v>
      </c>
      <c r="D16" s="12">
        <f>SUM(D10:D11,D14:D15)</f>
        <v>2138.1</v>
      </c>
      <c r="E16" s="12">
        <f>SUM(E10:E11,E14:E15)</f>
        <v>2138.1</v>
      </c>
      <c r="F16" s="12">
        <f>SUM(F10:F11,F14:F15)</f>
        <v>2609.3</v>
      </c>
      <c r="G16" s="12">
        <f>SUM(G10:G11,G14:G15)</f>
        <v>2788.7999999999997</v>
      </c>
      <c r="H16" s="21">
        <f>SUM(H10:H11,H14:H15)</f>
        <v>2794.2435973167944</v>
      </c>
      <c r="I16" s="1"/>
      <c r="J16" s="1"/>
      <c r="K16" s="1"/>
    </row>
    <row r="17">
      <c r="B17" s="1" t="s">
        <v>199</v>
      </c>
      <c r="C17" s="16">
        <v>1419.8</v>
      </c>
      <c r="D17" s="16">
        <v>1448.8</v>
      </c>
      <c r="E17" s="5">
        <f>D17</f>
        <v>1448.8</v>
      </c>
      <c r="F17" s="16">
        <v>1510.3</v>
      </c>
      <c r="G17" s="16">
        <v>1504.2</v>
      </c>
      <c r="H17" s="32">
        <f>G17-'Cash Flow Statement'!H15-'Cash Flow Statement'!H11</f>
        <v>1504.2</v>
      </c>
      <c r="I17" s="1"/>
      <c r="J17" s="1"/>
      <c r="K17" s="1"/>
    </row>
    <row r="18">
      <c r="B18" s="1" t="s">
        <v>200</v>
      </c>
      <c r="C18" s="16">
        <v>5314.2</v>
      </c>
      <c r="D18" s="16">
        <v>5301.3</v>
      </c>
      <c r="E18" s="5">
        <f>D18</f>
        <v>5301.3</v>
      </c>
      <c r="F18" s="16">
        <v>6316.5</v>
      </c>
      <c r="G18" s="16">
        <v>6291.9</v>
      </c>
      <c r="H18" s="6">
        <f>G18</f>
        <v>6291.9</v>
      </c>
      <c r="I18" s="1"/>
      <c r="J18" s="1"/>
      <c r="K18" s="1"/>
    </row>
    <row r="19">
      <c r="B19" s="1" t="s">
        <v>201</v>
      </c>
      <c r="C19" s="16">
        <v>3302.5</v>
      </c>
      <c r="D19" s="16">
        <v>3293.1</v>
      </c>
      <c r="E19" s="5">
        <f>D19</f>
        <v>3293.1</v>
      </c>
      <c r="F19" s="16">
        <v>4961.6</v>
      </c>
      <c r="G19" s="16">
        <v>4937.5</v>
      </c>
      <c r="H19" s="6">
        <f>G19</f>
        <v>4937.5</v>
      </c>
      <c r="I19" s="1"/>
      <c r="J19" s="1"/>
      <c r="K19" s="1"/>
    </row>
    <row r="20">
      <c r="B20" s="1" t="s">
        <v>202</v>
      </c>
      <c r="C20" s="16">
        <v>986.5</v>
      </c>
      <c r="D20" s="16">
        <v>1019.1</v>
      </c>
      <c r="E20" s="5">
        <f>D20</f>
        <v>1019.1</v>
      </c>
      <c r="F20" s="16">
        <v>948.6</v>
      </c>
      <c r="G20" s="16">
        <v>954.7</v>
      </c>
      <c r="H20" s="6">
        <f>G20</f>
        <v>954.7</v>
      </c>
      <c r="I20" s="1"/>
      <c r="J20" s="1"/>
      <c r="K20" s="1"/>
    </row>
    <row r="21">
      <c r="B21" s="1" t="s">
        <v>203</v>
      </c>
      <c r="C21" s="12">
        <f>SUM(C16:C20)</f>
        <v>13247</v>
      </c>
      <c r="D21" s="12">
        <f>SUM(D16:D20)</f>
        <v>13200.4</v>
      </c>
      <c r="E21" s="12">
        <f>SUM(E16:E20)</f>
        <v>13200.4</v>
      </c>
      <c r="F21" s="12">
        <f>SUM(F16:F20)</f>
        <v>16346.300000000001</v>
      </c>
      <c r="G21" s="12">
        <f>SUM(G16:G20)</f>
        <v>16477.1</v>
      </c>
      <c r="H21" s="21">
        <f>SUM(H16:H20)</f>
        <v>16482.543597316795</v>
      </c>
      <c r="I21" s="1"/>
      <c r="J21" s="1"/>
      <c r="K21" s="1"/>
    </row>
    <row r="22">
      <c r="B22" s="1"/>
      <c r="C22" s="5"/>
      <c r="D22" s="5"/>
      <c r="E22" s="5"/>
      <c r="F22" s="5"/>
      <c r="G22" s="5"/>
      <c r="H22" s="6"/>
      <c r="I22" s="1"/>
      <c r="J22" s="1"/>
      <c r="K22" s="1"/>
    </row>
    <row r="23">
      <c r="B23" s="1" t="s">
        <v>204</v>
      </c>
      <c r="C23" s="16">
        <v>496.1</v>
      </c>
      <c r="D23" s="16">
        <v>381.4</v>
      </c>
      <c r="E23" s="5">
        <f>D23</f>
        <v>381.4</v>
      </c>
      <c r="F23" s="16">
        <v>1309.9</v>
      </c>
      <c r="G23" s="16">
        <v>1326.6</v>
      </c>
      <c r="H23" s="6">
        <f>G23+H45</f>
        <v>1296.6</v>
      </c>
      <c r="I23" s="1"/>
      <c r="J23" s="1"/>
      <c r="K23" s="1"/>
    </row>
    <row r="24">
      <c r="B24" s="1" t="s">
        <v>205</v>
      </c>
      <c r="C24" s="16">
        <v>757.3</v>
      </c>
      <c r="D24" s="16">
        <v>509.1</v>
      </c>
      <c r="E24" s="5">
        <f>D24</f>
        <v>509.1</v>
      </c>
      <c r="F24" s="16">
        <v>9.4</v>
      </c>
      <c r="G24" s="16">
        <v>9.5</v>
      </c>
      <c r="H24" s="6">
        <f>G24</f>
        <v>9.5</v>
      </c>
      <c r="I24" s="1"/>
      <c r="J24" s="1"/>
      <c r="K24" s="1"/>
    </row>
    <row r="25">
      <c r="B25" s="1" t="s">
        <v>206</v>
      </c>
      <c r="C25" s="16">
        <v>1196.8</v>
      </c>
      <c r="D25" s="16">
        <v>1259.4</v>
      </c>
      <c r="E25" s="5">
        <f>D25</f>
        <v>1259.4</v>
      </c>
      <c r="F25" s="16">
        <v>1391.6</v>
      </c>
      <c r="G25" s="16">
        <v>1515.1</v>
      </c>
      <c r="H25" s="6">
        <f>G25+H41</f>
        <v>1497.1</v>
      </c>
      <c r="I25" s="1"/>
      <c r="J25" s="1"/>
      <c r="K25" s="1"/>
    </row>
    <row r="26">
      <c r="B26" s="1" t="s">
        <v>207</v>
      </c>
      <c r="C26" s="16">
        <v>669.8</v>
      </c>
      <c r="D26" s="16">
        <v>912.3</v>
      </c>
      <c r="E26" s="5">
        <f>D26</f>
        <v>912.3</v>
      </c>
      <c r="F26" s="16">
        <v>731.2</v>
      </c>
      <c r="G26" s="16">
        <v>720.6</v>
      </c>
      <c r="H26" s="6">
        <f>G26</f>
        <v>720.6</v>
      </c>
      <c r="I26" s="1"/>
      <c r="J26" s="1"/>
      <c r="K26" s="1"/>
    </row>
    <row r="27">
      <c r="B27" s="1" t="s">
        <v>208</v>
      </c>
      <c r="C27" s="12">
        <f>SUM(C23:C26)</f>
        <v>3120</v>
      </c>
      <c r="D27" s="12">
        <f>SUM(D23:D26)</f>
        <v>3062.2</v>
      </c>
      <c r="E27" s="12">
        <f>SUM(E23:E26)</f>
        <v>3062.2</v>
      </c>
      <c r="F27" s="12">
        <f>SUM(F23:F26)</f>
        <v>3442.1000000000004</v>
      </c>
      <c r="G27" s="12">
        <f>SUM(G23:G26)</f>
        <v>3571.7999999999997</v>
      </c>
      <c r="H27" s="21">
        <f>SUM(H23:H26)</f>
        <v>3523.7999999999997</v>
      </c>
      <c r="I27" s="1"/>
      <c r="J27" s="1"/>
      <c r="K27" s="1"/>
    </row>
    <row r="28">
      <c r="B28" s="1" t="s">
        <v>209</v>
      </c>
      <c r="C28" s="16">
        <v>3104.9</v>
      </c>
      <c r="D28" s="16">
        <v>3105.8</v>
      </c>
      <c r="E28" s="5">
        <f>D28</f>
        <v>3105.8</v>
      </c>
      <c r="F28" s="16">
        <v>3604.1</v>
      </c>
      <c r="G28" s="16">
        <v>3597.4</v>
      </c>
      <c r="H28" s="6">
        <f>G28</f>
        <v>3597.4</v>
      </c>
      <c r="I28" s="1"/>
      <c r="J28" s="1"/>
      <c r="K28" s="1"/>
    </row>
    <row r="29">
      <c r="B29" s="1" t="s">
        <v>210</v>
      </c>
      <c r="C29" s="16">
        <v>822.1</v>
      </c>
      <c r="D29" s="16">
        <v>835.8</v>
      </c>
      <c r="E29" s="5">
        <f>D29</f>
        <v>835.8</v>
      </c>
      <c r="F29" s="16">
        <v>1323.9</v>
      </c>
      <c r="G29" s="16">
        <v>1327</v>
      </c>
      <c r="H29" s="6">
        <f>G29</f>
        <v>1327</v>
      </c>
      <c r="I29" s="1"/>
      <c r="J29" s="1"/>
      <c r="K29" s="1"/>
    </row>
    <row r="30">
      <c r="B30" s="1" t="s">
        <v>211</v>
      </c>
      <c r="C30" s="16">
        <v>416.4</v>
      </c>
      <c r="D30" s="16">
        <v>428.5</v>
      </c>
      <c r="E30" s="5">
        <f>D30</f>
        <v>428.5</v>
      </c>
      <c r="F30" s="16">
        <v>420.1</v>
      </c>
      <c r="G30" s="16">
        <v>407.6</v>
      </c>
      <c r="H30" s="6">
        <f>G30</f>
        <v>407.6</v>
      </c>
      <c r="I30" s="1"/>
      <c r="J30" s="1"/>
      <c r="K30" s="1"/>
    </row>
    <row r="31">
      <c r="B31" s="1" t="s">
        <v>212</v>
      </c>
      <c r="C31" s="12">
        <f>SUM(C27:C30)</f>
        <v>7463.4</v>
      </c>
      <c r="D31" s="12">
        <f>SUM(D27:D30)</f>
        <v>7432.3</v>
      </c>
      <c r="E31" s="12">
        <f>SUM(E27:E30)</f>
        <v>7432.3</v>
      </c>
      <c r="F31" s="12">
        <f>SUM(F27:F30)</f>
        <v>8790.2</v>
      </c>
      <c r="G31" s="12">
        <f>SUM(G27:G30)</f>
        <v>8903.8</v>
      </c>
      <c r="H31" s="21">
        <f>SUM(H27:H30)</f>
        <v>8855.8</v>
      </c>
      <c r="I31" s="1"/>
      <c r="J31" s="1"/>
      <c r="K31" s="1"/>
    </row>
    <row r="32">
      <c r="B32" s="1"/>
      <c r="C32" s="5"/>
      <c r="D32" s="5"/>
      <c r="E32" s="5"/>
      <c r="F32" s="5"/>
      <c r="G32" s="5"/>
      <c r="H32" s="6"/>
      <c r="I32" s="1"/>
      <c r="J32" s="1"/>
      <c r="K32" s="1"/>
    </row>
    <row r="33">
      <c r="B33" s="1" t="s">
        <v>213</v>
      </c>
      <c r="C33" s="16">
        <v>582.8</v>
      </c>
      <c r="D33" s="16">
        <v>582.4</v>
      </c>
      <c r="E33" s="5">
        <f>D33</f>
        <v>582.4</v>
      </c>
      <c r="F33" s="16">
        <v>583.4</v>
      </c>
      <c r="G33" s="16">
        <v>585.1</v>
      </c>
      <c r="H33" s="6">
        <f>G33</f>
        <v>585.1</v>
      </c>
      <c r="I33" s="1"/>
      <c r="J33" s="1"/>
      <c r="K33" s="1"/>
    </row>
    <row r="34">
      <c r="B34" s="1" t="s">
        <v>214</v>
      </c>
      <c r="C34" s="16">
        <v>1689.2</v>
      </c>
      <c r="D34" s="16">
        <v>1700.8</v>
      </c>
      <c r="E34" s="5">
        <f>D34</f>
        <v>1700.8</v>
      </c>
      <c r="F34" s="16">
        <v>1722.7</v>
      </c>
      <c r="G34" s="16">
        <v>1729</v>
      </c>
      <c r="H34" s="6">
        <f>G34</f>
        <v>1729</v>
      </c>
      <c r="I34" s="1"/>
      <c r="J34" s="1"/>
      <c r="K34" s="1"/>
    </row>
    <row r="35">
      <c r="B35" s="1" t="s">
        <v>215</v>
      </c>
      <c r="C35" s="16">
        <v>3841.9</v>
      </c>
      <c r="D35" s="16">
        <v>3816.4</v>
      </c>
      <c r="E35" s="5">
        <f>D35</f>
        <v>3816.4</v>
      </c>
      <c r="F35" s="16">
        <v>4823.1</v>
      </c>
      <c r="G35" s="16">
        <v>4842.9</v>
      </c>
      <c r="H35" s="32">
        <f>G35+'Income Statement'!H28-'Cash Flow Statement'!H18</f>
        <v>4896.343597316794</v>
      </c>
      <c r="I35" s="1"/>
      <c r="J35" s="1"/>
      <c r="K35" s="1"/>
    </row>
    <row r="36">
      <c r="B36" s="1" t="s">
        <v>216</v>
      </c>
      <c r="C36" s="16">
        <v>-361.1</v>
      </c>
      <c r="D36" s="16">
        <v>-363.1</v>
      </c>
      <c r="E36" s="5">
        <f>D36</f>
        <v>-363.1</v>
      </c>
      <c r="F36" s="16">
        <v>-148.9</v>
      </c>
      <c r="G36" s="16">
        <v>-161.4</v>
      </c>
      <c r="H36" s="6">
        <f>G36</f>
        <v>-161.4</v>
      </c>
      <c r="I36" s="1"/>
      <c r="J36" s="1"/>
      <c r="K36" s="1"/>
    </row>
    <row r="37">
      <c r="B37" s="1" t="s">
        <v>217</v>
      </c>
      <c r="C37" s="12">
        <f>SUM(C33:C36)</f>
        <v>5752.8</v>
      </c>
      <c r="D37" s="12">
        <f>SUM(D33:D36)</f>
        <v>5736.5</v>
      </c>
      <c r="E37" s="12">
        <f>SUM(E33:E36)</f>
        <v>5736.5</v>
      </c>
      <c r="F37" s="12">
        <f>SUM(F33:F36)</f>
        <v>6980.300000000001</v>
      </c>
      <c r="G37" s="12">
        <f>SUM(G33:G36)</f>
        <v>6995.6</v>
      </c>
      <c r="H37" s="21">
        <f>SUM(H33:H36)</f>
        <v>7049.043597316795</v>
      </c>
      <c r="I37" s="1"/>
      <c r="J37" s="1"/>
      <c r="K37" s="1"/>
    </row>
    <row r="38">
      <c r="B38" s="1" t="s">
        <v>218</v>
      </c>
      <c r="C38" s="16">
        <v>30.8</v>
      </c>
      <c r="D38" s="16">
        <v>31.6</v>
      </c>
      <c r="E38" s="5">
        <f>D38</f>
        <v>31.6</v>
      </c>
      <c r="F38" s="16">
        <v>575.8</v>
      </c>
      <c r="G38" s="16">
        <v>577.7</v>
      </c>
      <c r="H38" s="6">
        <f>G38</f>
        <v>577.7</v>
      </c>
      <c r="I38" s="1"/>
      <c r="J38" s="1"/>
      <c r="K38" s="1"/>
    </row>
    <row r="39">
      <c r="B39" s="1" t="s">
        <v>219</v>
      </c>
      <c r="C39" s="12">
        <f>SUM(C37:C38)</f>
        <v>5783.6</v>
      </c>
      <c r="D39" s="12">
        <f>SUM(D37:D38)</f>
        <v>5768.1</v>
      </c>
      <c r="E39" s="12">
        <f>SUM(E37:E38)</f>
        <v>5768.1</v>
      </c>
      <c r="F39" s="12">
        <f>SUM(F37:F38)</f>
        <v>7556.100000000001</v>
      </c>
      <c r="G39" s="12">
        <f>SUM(G37:G38)</f>
        <v>7573.3</v>
      </c>
      <c r="H39" s="21">
        <f>SUM(H37:H38)</f>
        <v>7626.743597316795</v>
      </c>
      <c r="I39" s="1"/>
      <c r="J39" s="1"/>
      <c r="K39" s="1"/>
    </row>
    <row r="40">
      <c r="B40" s="1" t="s">
        <v>220</v>
      </c>
      <c r="C40" s="12">
        <f>C21-C31-C39</f>
        <v>0</v>
      </c>
      <c r="D40" s="12">
        <f>D21-D31-D39</f>
        <v>0</v>
      </c>
      <c r="E40" s="12">
        <f>E21-E31-E39</f>
        <v>0</v>
      </c>
      <c r="F40" s="12">
        <f>F21-F31-F39</f>
        <v>0</v>
      </c>
      <c r="G40" s="12">
        <f>G21-G31-G39</f>
        <v>0</v>
      </c>
      <c r="H40" s="21">
        <f>H21-H31-H39</f>
        <v>0</v>
      </c>
      <c r="I40" s="1"/>
      <c r="J40" s="1"/>
      <c r="K40" s="1"/>
    </row>
    <row r="41">
      <c r="B41" s="1" t="s">
        <v>221</v>
      </c>
      <c r="C41" s="5"/>
      <c r="D41" s="5"/>
      <c r="E41" s="5"/>
      <c r="F41" s="5"/>
      <c r="G41" s="5"/>
      <c r="H41" s="26">
        <v>-18</v>
      </c>
      <c r="I41" s="1"/>
      <c r="J41" s="1"/>
      <c r="K41" s="1"/>
    </row>
    <row r="42">
      <c r="B42" s="1" t="s">
        <v>222</v>
      </c>
      <c r="C42" s="5"/>
      <c r="D42" s="5"/>
      <c r="E42" s="5"/>
      <c r="F42" s="5"/>
      <c r="G42" s="5"/>
      <c r="H42" s="26">
        <v>-15</v>
      </c>
      <c r="I42" s="1"/>
      <c r="J42" s="1"/>
      <c r="K42" s="1"/>
    </row>
    <row r="43">
      <c r="B43" s="1" t="s">
        <v>223</v>
      </c>
      <c r="C43" s="5"/>
      <c r="D43" s="5"/>
      <c r="E43" s="5"/>
      <c r="F43" s="5"/>
      <c r="G43" s="5"/>
      <c r="H43" s="26">
        <v>6</v>
      </c>
      <c r="I43" s="1"/>
      <c r="J43" s="1"/>
      <c r="K43" s="1"/>
    </row>
    <row r="44">
      <c r="B44" s="1" t="s">
        <v>224</v>
      </c>
      <c r="C44" s="5"/>
      <c r="D44" s="5"/>
      <c r="E44" s="5"/>
      <c r="F44" s="5"/>
      <c r="G44" s="5"/>
      <c r="H44" s="26">
        <v>6</v>
      </c>
      <c r="I44" s="1"/>
      <c r="J44" s="1"/>
      <c r="K44" s="1"/>
    </row>
    <row r="45">
      <c r="B45" s="1" t="s">
        <v>225</v>
      </c>
      <c r="C45" s="5"/>
      <c r="D45" s="5"/>
      <c r="E45" s="5"/>
      <c r="F45" s="5"/>
      <c r="G45" s="5"/>
      <c r="H45" s="26">
        <v>-30</v>
      </c>
      <c r="I45" s="1"/>
      <c r="J45" s="1"/>
      <c r="K45" s="1"/>
    </row>
    <row r="46">
      <c r="B46" s="1"/>
      <c r="C46" s="5"/>
      <c r="D46" s="5"/>
      <c r="E46" s="5"/>
      <c r="F46" s="5"/>
      <c r="G46" s="5"/>
      <c r="H46" s="6"/>
      <c r="I46" s="1"/>
      <c r="J46" s="1"/>
      <c r="K46" s="1"/>
    </row>
    <row r="47">
      <c r="B47" s="1"/>
      <c r="C47" s="5"/>
      <c r="D47" s="5"/>
      <c r="E47" s="5"/>
      <c r="F47" s="5"/>
      <c r="G47" s="5"/>
      <c r="H47" s="6"/>
      <c r="I47" s="1"/>
      <c r="J47" s="1"/>
      <c r="K47" s="1"/>
    </row>
    <row r="48">
      <c r="B48" s="1"/>
      <c r="C48" s="5"/>
      <c r="D48" s="5"/>
      <c r="E48" s="5"/>
      <c r="F48" s="5"/>
      <c r="G48" s="5"/>
      <c r="H48" s="6"/>
      <c r="I48" s="1"/>
      <c r="J48" s="1"/>
      <c r="K48" s="1"/>
    </row>
    <row r="49">
      <c r="B49" s="1"/>
      <c r="C49" s="5"/>
      <c r="D49" s="5"/>
      <c r="E49" s="5"/>
      <c r="F49" s="5"/>
      <c r="G49" s="5"/>
      <c r="H49" s="6"/>
      <c r="I49" s="1"/>
      <c r="J49" s="1"/>
      <c r="K49" s="1"/>
    </row>
    <row r="50">
      <c r="B50" s="1"/>
      <c r="C50" s="5"/>
      <c r="D50" s="5"/>
      <c r="E50" s="5"/>
      <c r="F50" s="5"/>
      <c r="G50" s="5"/>
      <c r="H50" s="6"/>
      <c r="I50" s="1"/>
      <c r="J50" s="1"/>
      <c r="K50" s="1"/>
    </row>
    <row r="51">
      <c r="B51" s="1"/>
      <c r="C51" s="5"/>
      <c r="D51" s="5"/>
      <c r="E51" s="5"/>
      <c r="F51" s="5"/>
      <c r="G51" s="5"/>
      <c r="H51" s="6"/>
      <c r="I51" s="1"/>
      <c r="J51" s="1"/>
      <c r="K51" s="1"/>
    </row>
    <row r="52">
      <c r="B52" s="1"/>
      <c r="C52" s="5"/>
      <c r="D52" s="5"/>
      <c r="E52" s="5"/>
      <c r="F52" s="5"/>
      <c r="G52" s="5"/>
      <c r="H52" s="6"/>
      <c r="I52" s="1"/>
      <c r="J52" s="1"/>
      <c r="K52" s="1"/>
    </row>
    <row r="53">
      <c r="B53" s="1"/>
      <c r="C53" s="5"/>
      <c r="D53" s="5"/>
      <c r="E53" s="5"/>
      <c r="F53" s="5"/>
      <c r="G53" s="5"/>
      <c r="H53" s="6"/>
      <c r="I53" s="1"/>
      <c r="J53" s="1"/>
      <c r="K53" s="1"/>
    </row>
    <row r="54">
      <c r="B54" s="1"/>
      <c r="C54" s="5"/>
      <c r="D54" s="5"/>
      <c r="E54" s="5"/>
      <c r="F54" s="5"/>
      <c r="G54" s="5"/>
      <c r="H54" s="6"/>
      <c r="I54" s="1"/>
      <c r="J54" s="1"/>
      <c r="K54" s="1"/>
    </row>
    <row r="55">
      <c r="B55" s="1"/>
      <c r="C55" s="5"/>
      <c r="D55" s="5"/>
      <c r="E55" s="5"/>
      <c r="F55" s="5"/>
      <c r="G55" s="5"/>
      <c r="H55" s="6"/>
      <c r="I55" s="1"/>
      <c r="J55" s="1"/>
      <c r="K55" s="1"/>
    </row>
    <row r="56">
      <c r="B56" s="1"/>
      <c r="C56" s="5"/>
      <c r="D56" s="5"/>
      <c r="E56" s="5"/>
      <c r="F56" s="5"/>
      <c r="G56" s="5"/>
      <c r="H56" s="6"/>
      <c r="I56" s="1"/>
      <c r="J56" s="1"/>
      <c r="K56" s="1"/>
    </row>
    <row r="57">
      <c r="B57" s="1"/>
      <c r="C57" s="5"/>
      <c r="D57" s="5"/>
      <c r="E57" s="5"/>
      <c r="F57" s="5"/>
      <c r="G57" s="5"/>
      <c r="H57" s="6"/>
      <c r="I57" s="1"/>
      <c r="J57" s="1"/>
      <c r="K57" s="1"/>
    </row>
    <row r="58">
      <c r="B58" s="1"/>
      <c r="C58" s="5"/>
      <c r="D58" s="5"/>
      <c r="E58" s="5"/>
      <c r="F58" s="5"/>
      <c r="G58" s="5"/>
      <c r="H58" s="6"/>
      <c r="I58" s="1"/>
      <c r="J58" s="1"/>
      <c r="K58" s="1"/>
    </row>
    <row r="59">
      <c r="B59" s="1"/>
      <c r="C59" s="5"/>
      <c r="D59" s="5"/>
      <c r="E59" s="5"/>
      <c r="F59" s="5"/>
      <c r="G59" s="5"/>
      <c r="H59" s="6"/>
      <c r="I59" s="1"/>
      <c r="J59" s="1"/>
      <c r="K59" s="1"/>
    </row>
    <row r="60">
      <c r="B60" s="1"/>
      <c r="C60" s="5"/>
      <c r="D60" s="5"/>
      <c r="E60" s="5"/>
      <c r="F60" s="5"/>
      <c r="G60" s="5"/>
      <c r="H60" s="6"/>
      <c r="I60" s="1"/>
      <c r="J60" s="1"/>
      <c r="K60" s="1"/>
    </row>
    <row r="61">
      <c r="B61" s="1"/>
      <c r="C61" s="5"/>
      <c r="D61" s="5"/>
      <c r="E61" s="5"/>
      <c r="F61" s="5"/>
      <c r="G61" s="5"/>
      <c r="H61" s="6"/>
      <c r="I61" s="1"/>
      <c r="J61" s="1"/>
      <c r="K61" s="1"/>
    </row>
    <row r="62">
      <c r="B62" s="1"/>
      <c r="C62" s="5"/>
      <c r="D62" s="5"/>
      <c r="E62" s="5"/>
      <c r="F62" s="5"/>
      <c r="G62" s="5"/>
      <c r="H62" s="6"/>
      <c r="I62" s="1"/>
      <c r="J62" s="1"/>
      <c r="K62" s="1"/>
    </row>
    <row r="63">
      <c r="B63" s="1"/>
      <c r="C63" s="5"/>
      <c r="D63" s="5"/>
      <c r="E63" s="5"/>
      <c r="F63" s="5"/>
      <c r="G63" s="5"/>
      <c r="H63" s="6"/>
      <c r="I63" s="1"/>
      <c r="J63" s="1"/>
      <c r="K63" s="1"/>
    </row>
    <row r="64">
      <c r="B64" s="1"/>
      <c r="C64" s="5"/>
      <c r="D64" s="5"/>
      <c r="E64" s="5"/>
      <c r="F64" s="5"/>
      <c r="G64" s="5"/>
      <c r="H64" s="6"/>
      <c r="I64" s="1"/>
      <c r="J64" s="1"/>
      <c r="K64" s="1"/>
    </row>
    <row r="65">
      <c r="B65" s="1"/>
      <c r="C65" s="5"/>
      <c r="D65" s="5"/>
      <c r="E65" s="5"/>
      <c r="F65" s="5"/>
      <c r="G65" s="5"/>
      <c r="H65" s="6"/>
      <c r="I65" s="1"/>
      <c r="J65" s="1"/>
      <c r="K65" s="1"/>
    </row>
    <row r="66">
      <c r="B66" s="1"/>
      <c r="C66" s="5"/>
      <c r="D66" s="5"/>
      <c r="E66" s="5"/>
      <c r="F66" s="5"/>
      <c r="G66" s="5"/>
      <c r="H66" s="6"/>
      <c r="I66" s="1"/>
      <c r="J66" s="1"/>
      <c r="K66" s="1"/>
    </row>
    <row r="67">
      <c r="B67" s="1"/>
      <c r="C67" s="5"/>
      <c r="D67" s="5"/>
      <c r="E67" s="5"/>
      <c r="F67" s="5"/>
      <c r="G67" s="5"/>
      <c r="H67" s="6"/>
      <c r="I67" s="1"/>
      <c r="J67" s="1"/>
      <c r="K67" s="1"/>
    </row>
    <row r="68">
      <c r="B68" s="1"/>
      <c r="C68" s="5"/>
      <c r="D68" s="5"/>
      <c r="E68" s="5"/>
      <c r="F68" s="5"/>
      <c r="G68" s="5"/>
      <c r="H68" s="6"/>
      <c r="I68" s="1"/>
      <c r="J68" s="1"/>
      <c r="K68" s="1"/>
    </row>
    <row r="69">
      <c r="B69" s="1"/>
      <c r="C69" s="5"/>
      <c r="D69" s="5"/>
      <c r="E69" s="5"/>
      <c r="F69" s="5"/>
      <c r="G69" s="5"/>
      <c r="H69" s="6"/>
      <c r="I69" s="1"/>
      <c r="J69" s="1"/>
      <c r="K69" s="1"/>
    </row>
    <row r="70">
      <c r="B70" s="1"/>
      <c r="C70" s="5"/>
      <c r="D70" s="5"/>
      <c r="E70" s="5"/>
      <c r="F70" s="5"/>
      <c r="G70" s="5"/>
      <c r="H70" s="6"/>
      <c r="I70" s="1"/>
      <c r="J70" s="1"/>
      <c r="K70" s="1"/>
    </row>
    <row r="71">
      <c r="B71" s="1"/>
      <c r="C71" s="5"/>
      <c r="D71" s="5"/>
      <c r="E71" s="5"/>
      <c r="F71" s="5"/>
      <c r="G71" s="5"/>
      <c r="H71" s="6"/>
      <c r="I71" s="1"/>
      <c r="J71" s="1"/>
      <c r="K71" s="1"/>
    </row>
    <row r="72">
      <c r="B72" s="1"/>
      <c r="C72" s="5"/>
      <c r="D72" s="5"/>
      <c r="E72" s="5"/>
      <c r="F72" s="5"/>
      <c r="G72" s="5"/>
      <c r="H72" s="6"/>
      <c r="I72" s="1"/>
      <c r="J72" s="1"/>
      <c r="K72" s="1"/>
    </row>
    <row r="73">
      <c r="B73" s="1"/>
      <c r="C73" s="5"/>
      <c r="D73" s="5"/>
      <c r="E73" s="5"/>
      <c r="F73" s="5"/>
      <c r="G73" s="5"/>
      <c r="H73" s="6"/>
      <c r="I73" s="1"/>
      <c r="J73" s="1"/>
      <c r="K73" s="1"/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/>
      <c r="C76" s="5"/>
      <c r="D76" s="5"/>
      <c r="E76" s="5"/>
      <c r="F76" s="5"/>
      <c r="G76" s="5"/>
      <c r="H76" s="6"/>
      <c r="I76" s="1"/>
      <c r="J76" s="1"/>
      <c r="K76" s="1"/>
    </row>
    <row r="77">
      <c r="B77" s="1"/>
      <c r="C77" s="5"/>
      <c r="D77" s="5"/>
      <c r="E77" s="5"/>
      <c r="F77" s="5"/>
      <c r="G77" s="5"/>
      <c r="H77" s="6"/>
      <c r="I77" s="1"/>
      <c r="J77" s="1"/>
      <c r="K77" s="1"/>
    </row>
    <row r="78">
      <c r="B78" s="1"/>
      <c r="C78" s="5"/>
      <c r="D78" s="5"/>
      <c r="E78" s="5"/>
      <c r="F78" s="5"/>
      <c r="G78" s="5"/>
      <c r="H78" s="6"/>
      <c r="I78" s="1"/>
      <c r="J78" s="1"/>
      <c r="K78" s="1"/>
    </row>
    <row r="79">
      <c r="B79" s="1"/>
      <c r="C79" s="5"/>
      <c r="D79" s="5"/>
      <c r="E79" s="5"/>
      <c r="F79" s="5"/>
      <c r="G79" s="5"/>
      <c r="H79" s="6"/>
      <c r="I79" s="1"/>
      <c r="J79" s="1"/>
      <c r="K79" s="1"/>
    </row>
    <row r="80">
      <c r="B80" s="1"/>
      <c r="C80" s="5"/>
      <c r="D80" s="5"/>
      <c r="E80" s="5"/>
      <c r="F80" s="5"/>
      <c r="G80" s="5"/>
      <c r="H80" s="6"/>
      <c r="I80" s="1"/>
      <c r="J80" s="1"/>
      <c r="K80" s="1"/>
    </row>
    <row r="81">
      <c r="B81" s="1"/>
      <c r="C81" s="5"/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16" customWidth="1"/>
    <col min="11" max="11" width="65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226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227</v>
      </c>
      <c r="C10" s="13">
        <f>'Income Statement'!C26</f>
        <v>225.5000000000002</v>
      </c>
      <c r="D10" s="13">
        <f>'Income Statement'!D26</f>
        <v>226.60000000000016</v>
      </c>
      <c r="E10" s="13">
        <f>'Income Statement'!E26</f>
        <v>789.3999999999999</v>
      </c>
      <c r="F10" s="13">
        <f>'Income Statement'!F26</f>
        <v>1022.3000000000002</v>
      </c>
      <c r="G10" s="13">
        <f>'Income Statement'!G26</f>
        <v>160.19999999999982</v>
      </c>
      <c r="H10" s="32">
        <f>'Income Statement'!H26</f>
        <v>191.18359731679436</v>
      </c>
      <c r="I10" s="1"/>
      <c r="J10" s="1"/>
      <c r="K10" s="1"/>
    </row>
    <row r="11">
      <c r="B11" s="1" t="s">
        <v>228</v>
      </c>
      <c r="C11" s="16">
        <v>61.2</v>
      </c>
      <c r="D11" s="16">
        <v>59.2</v>
      </c>
      <c r="E11" s="16">
        <v>231.3</v>
      </c>
      <c r="F11" s="16">
        <v>63</v>
      </c>
      <c r="G11" s="16">
        <v>73.5</v>
      </c>
      <c r="H11" s="26">
        <v>65</v>
      </c>
      <c r="I11" s="1"/>
      <c r="J11" s="1"/>
      <c r="K11" s="1"/>
    </row>
    <row r="12">
      <c r="B12" s="1" t="s">
        <v>229</v>
      </c>
      <c r="C12" s="16">
        <v>7.7</v>
      </c>
      <c r="D12" s="16">
        <v>8.9</v>
      </c>
      <c r="E12" s="16">
        <v>46.2</v>
      </c>
      <c r="F12" s="16">
        <v>20.7</v>
      </c>
      <c r="G12" s="16">
        <v>8.6</v>
      </c>
      <c r="H12" s="26">
        <v>10</v>
      </c>
      <c r="I12" s="1"/>
      <c r="J12" s="1"/>
      <c r="K12" s="1"/>
    </row>
    <row r="13">
      <c r="B13" s="1" t="s">
        <v>230</v>
      </c>
      <c r="C13" s="5">
        <f>C27-SUM(C10:C12)</f>
        <v>-35.60000000000025</v>
      </c>
      <c r="D13" s="5">
        <f>D27-SUM(D10:D12)</f>
        <v>247.29999999999984</v>
      </c>
      <c r="E13" s="5">
        <f>E27-SUM(E10:E12)</f>
        <v>-104.69999999999982</v>
      </c>
      <c r="F13" s="5">
        <f>F27-SUM(F10:F12)</f>
        <v>-1055.1000000000001</v>
      </c>
      <c r="G13" s="5">
        <f>G27-SUM(G10:G12)</f>
        <v>137.5000000000002</v>
      </c>
      <c r="H13" s="32">
        <f>('Balance Sheet'!G11-'Balance Sheet'!H11)+('Balance Sheet'!G14-'Balance Sheet'!H14)+('Balance Sheet'!H25-'Balance Sheet'!G25)+H42</f>
        <v>-25</v>
      </c>
      <c r="I13" s="1"/>
      <c r="J13" s="1"/>
      <c r="K13" s="1"/>
    </row>
    <row r="14">
      <c r="B14" s="1" t="s">
        <v>231</v>
      </c>
      <c r="C14" s="12">
        <f>SUM(C10:C13)</f>
        <v>258.79999999999995</v>
      </c>
      <c r="D14" s="12">
        <f>SUM(D10:D13)</f>
        <v>542</v>
      </c>
      <c r="E14" s="12">
        <f>SUM(E10:E13)</f>
        <v>962.2</v>
      </c>
      <c r="F14" s="12">
        <f>SUM(F10:F13)</f>
        <v>50.90000000000009</v>
      </c>
      <c r="G14" s="12">
        <f>SUM(G10:G13)</f>
        <v>379.8</v>
      </c>
      <c r="H14" s="21">
        <f>SUM(H10:H13)</f>
        <v>241.18359731679436</v>
      </c>
      <c r="I14" s="1"/>
      <c r="J14" s="1"/>
      <c r="K14" s="1"/>
    </row>
    <row r="15">
      <c r="B15" s="1" t="s">
        <v>232</v>
      </c>
      <c r="C15" s="16">
        <v>-52.7</v>
      </c>
      <c r="D15" s="16">
        <v>-83.7</v>
      </c>
      <c r="E15" s="16">
        <v>-221.8</v>
      </c>
      <c r="F15" s="16">
        <v>-32.5</v>
      </c>
      <c r="G15" s="16">
        <v>-42.7</v>
      </c>
      <c r="H15" s="26">
        <v>-65</v>
      </c>
      <c r="I15" s="1"/>
      <c r="J15" s="1"/>
      <c r="K15" s="1"/>
    </row>
    <row r="16">
      <c r="B16" s="1" t="s">
        <v>233</v>
      </c>
      <c r="C16" s="5">
        <f>C28-C15</f>
        <v>-14.299999999999983</v>
      </c>
      <c r="D16" s="5">
        <f>D28-D15</f>
        <v>0.7000000000000028</v>
      </c>
      <c r="E16" s="5">
        <f>E28-E15</f>
        <v>-33.39999999999998</v>
      </c>
      <c r="F16" s="5">
        <f>F28-F15</f>
        <v>-729.9</v>
      </c>
      <c r="G16" s="5">
        <f>G28-G15</f>
        <v>0</v>
      </c>
      <c r="H16" s="26">
        <v>0</v>
      </c>
      <c r="I16" s="1"/>
      <c r="J16" s="1"/>
      <c r="K16" s="1"/>
    </row>
    <row r="17">
      <c r="B17" s="1" t="s">
        <v>234</v>
      </c>
      <c r="C17" s="12">
        <f>SUM(C15:C16)</f>
        <v>-66.99999999999999</v>
      </c>
      <c r="D17" s="12">
        <f>SUM(D15:D16)</f>
        <v>-83</v>
      </c>
      <c r="E17" s="12">
        <f>SUM(E15:E16)</f>
        <v>-255.2</v>
      </c>
      <c r="F17" s="12">
        <f>SUM(F15:F16)</f>
        <v>-762.4</v>
      </c>
      <c r="G17" s="12">
        <f>SUM(G15:G16)</f>
        <v>-42.7</v>
      </c>
      <c r="H17" s="21">
        <f>SUM(H15:H16)</f>
        <v>-65</v>
      </c>
      <c r="I17" s="1"/>
      <c r="J17" s="1"/>
      <c r="K17" s="1"/>
    </row>
    <row r="18">
      <c r="B18" s="1" t="s">
        <v>235</v>
      </c>
      <c r="C18" s="5">
        <f>C40-C41</f>
        <v>120.69999999999999</v>
      </c>
      <c r="D18" s="5">
        <f>D40-C40</f>
        <v>120.80000000000001</v>
      </c>
      <c r="E18" s="5">
        <f>E40</f>
        <v>483</v>
      </c>
      <c r="F18" s="5">
        <f>F40</f>
        <v>128.9</v>
      </c>
      <c r="G18" s="5">
        <f>G40-F40</f>
        <v>128.99999999999997</v>
      </c>
      <c r="H18" s="32">
        <f>'Share Count'!H10*H30</f>
        <v>129.24</v>
      </c>
      <c r="I18" s="1"/>
      <c r="J18" s="1"/>
      <c r="K18" s="1"/>
    </row>
    <row r="19">
      <c r="B19" s="1" t="s">
        <v>236</v>
      </c>
      <c r="C19" s="5">
        <f>C29+C18</f>
        <v>-114.70000000000002</v>
      </c>
      <c r="D19" s="5">
        <f>D29+D18</f>
        <v>-341.79999999999995</v>
      </c>
      <c r="E19" s="5">
        <f>E29+E18</f>
        <v>-357.9</v>
      </c>
      <c r="F19" s="5">
        <f>F29+F18</f>
        <v>910.6</v>
      </c>
      <c r="G19" s="5">
        <f>G29+G18</f>
        <v>-50.00000000000003</v>
      </c>
      <c r="H19" s="32">
        <f>'Balance Sheet'!H23-'Balance Sheet'!G23-H31</f>
        <v>-38.5</v>
      </c>
      <c r="I19" s="1"/>
      <c r="J19" s="1"/>
      <c r="K19" s="1"/>
    </row>
    <row r="20">
      <c r="B20" s="1" t="s">
        <v>237</v>
      </c>
      <c r="C20" s="12">
        <f>C19-C18</f>
        <v>-235.4</v>
      </c>
      <c r="D20" s="12">
        <f>D19-D18</f>
        <v>-462.59999999999997</v>
      </c>
      <c r="E20" s="12">
        <f>E19-E18</f>
        <v>-840.9</v>
      </c>
      <c r="F20" s="12">
        <f>F19-F18</f>
        <v>781.7</v>
      </c>
      <c r="G20" s="12">
        <f>G19-G18</f>
        <v>-179</v>
      </c>
      <c r="H20" s="21">
        <f>H19-H18</f>
        <v>-167.74</v>
      </c>
      <c r="I20" s="1"/>
      <c r="J20" s="1"/>
      <c r="K20" s="1"/>
    </row>
    <row r="21">
      <c r="B21" s="1" t="s">
        <v>238</v>
      </c>
      <c r="C21" s="5">
        <f>C35-C39</f>
        <v>14.400000000000002</v>
      </c>
      <c r="D21" s="5">
        <f>D35-C35</f>
        <v>4.600000000000001</v>
      </c>
      <c r="E21" s="5">
        <f>E35</f>
        <v>43.7</v>
      </c>
      <c r="F21" s="5">
        <f>F35</f>
        <v>11.6</v>
      </c>
      <c r="G21" s="5">
        <f>G35-F35</f>
        <v>-4.6</v>
      </c>
      <c r="H21" s="26">
        <v>0</v>
      </c>
      <c r="I21" s="1"/>
      <c r="J21" s="1"/>
      <c r="K21" s="1"/>
    </row>
    <row r="22">
      <c r="B22" s="1" t="s">
        <v>239</v>
      </c>
      <c r="C22" s="12">
        <f>SUM(C14,C17,C20:C21)</f>
        <v>-29.20000000000002</v>
      </c>
      <c r="D22" s="12">
        <f>SUM(D14,D17,D20:D21)</f>
        <v>1.0000000000000355</v>
      </c>
      <c r="E22" s="12">
        <f>SUM(E14,E17,E20:E21)</f>
        <v>-90.19999999999986</v>
      </c>
      <c r="F22" s="12">
        <f>SUM(F14,F17,F20:F21)</f>
        <v>81.80000000000015</v>
      </c>
      <c r="G22" s="12">
        <f>SUM(G14,G17,G20:G21)</f>
        <v>153.50000000000003</v>
      </c>
      <c r="H22" s="21">
        <f>SUM(H14,H17,H20:H21)</f>
        <v>8.443597316794353</v>
      </c>
      <c r="I22" s="1"/>
      <c r="J22" s="1"/>
      <c r="K22" s="1"/>
    </row>
    <row r="23">
      <c r="B23" s="1" t="s">
        <v>240</v>
      </c>
      <c r="C23" s="16">
        <v>124.1</v>
      </c>
      <c r="D23" s="13">
        <f>'Balance Sheet'!C10</f>
        <v>94.9</v>
      </c>
      <c r="E23" s="16">
        <v>186.1</v>
      </c>
      <c r="F23" s="13">
        <f>'Balance Sheet'!D10</f>
        <v>95.9</v>
      </c>
      <c r="G23" s="13">
        <f>'Balance Sheet'!F10</f>
        <v>177.7</v>
      </c>
      <c r="H23" s="32">
        <f>'Balance Sheet'!G10</f>
        <v>331.2</v>
      </c>
      <c r="I23" s="1"/>
      <c r="J23" s="1"/>
      <c r="K23" s="1"/>
    </row>
    <row r="24">
      <c r="B24" s="1" t="s">
        <v>241</v>
      </c>
      <c r="C24" s="5">
        <f>C22</f>
        <v>-29.20000000000002</v>
      </c>
      <c r="D24" s="5">
        <f>D22</f>
        <v>1.0000000000000355</v>
      </c>
      <c r="E24" s="5">
        <f>E22</f>
        <v>-90.19999999999986</v>
      </c>
      <c r="F24" s="5">
        <f>F22</f>
        <v>81.80000000000015</v>
      </c>
      <c r="G24" s="5">
        <f>G22</f>
        <v>153.50000000000003</v>
      </c>
      <c r="H24" s="6">
        <f>H22</f>
        <v>8.443597316794353</v>
      </c>
      <c r="I24" s="1"/>
      <c r="J24" s="1"/>
      <c r="K24" s="1"/>
    </row>
    <row r="25">
      <c r="B25" s="1" t="s">
        <v>242</v>
      </c>
      <c r="C25" s="12">
        <f>C23+C24</f>
        <v>94.89999999999998</v>
      </c>
      <c r="D25" s="12">
        <f>D23+D24</f>
        <v>95.90000000000003</v>
      </c>
      <c r="E25" s="12">
        <f>E23+E24</f>
        <v>95.90000000000013</v>
      </c>
      <c r="F25" s="12">
        <f>F23+F24</f>
        <v>177.70000000000016</v>
      </c>
      <c r="G25" s="12">
        <f>G23+G24</f>
        <v>331.20000000000005</v>
      </c>
      <c r="H25" s="21">
        <f>H23+H24</f>
        <v>339.64359731679434</v>
      </c>
      <c r="I25" s="1"/>
      <c r="J25" s="1"/>
      <c r="K25" s="1"/>
    </row>
    <row r="26">
      <c r="B26" s="1" t="s">
        <v>243</v>
      </c>
      <c r="C26" s="35">
        <f>C25-'Balance Sheet'!C10</f>
        <v>0</v>
      </c>
      <c r="D26" s="35">
        <f>D25-'Balance Sheet'!D10</f>
        <v>0</v>
      </c>
      <c r="E26" s="35">
        <f>E25-'Balance Sheet'!E10</f>
        <v>0</v>
      </c>
      <c r="F26" s="35">
        <f>F25-'Balance Sheet'!F10</f>
        <v>0</v>
      </c>
      <c r="G26" s="35">
        <f>G25-'Balance Sheet'!G10</f>
        <v>0</v>
      </c>
      <c r="H26" s="41">
        <f>H25-'Balance Sheet'!H10</f>
        <v>0</v>
      </c>
      <c r="I26" s="1"/>
      <c r="J26" s="1"/>
      <c r="K26" s="1"/>
    </row>
    <row r="27">
      <c r="B27" s="1" t="s">
        <v>244</v>
      </c>
      <c r="C27" s="5">
        <f>C32-C36</f>
        <v>258.79999999999995</v>
      </c>
      <c r="D27" s="5">
        <f>D32-C32</f>
        <v>542</v>
      </c>
      <c r="E27" s="5">
        <f>E32</f>
        <v>962.2</v>
      </c>
      <c r="F27" s="5">
        <f>F32</f>
        <v>50.9</v>
      </c>
      <c r="G27" s="5">
        <f>G32-F32</f>
        <v>379.8</v>
      </c>
      <c r="H27" s="6"/>
      <c r="I27" s="1"/>
      <c r="J27" s="1"/>
      <c r="K27" s="1"/>
    </row>
    <row r="28">
      <c r="B28" s="1" t="s">
        <v>245</v>
      </c>
      <c r="C28" s="5">
        <f>C33-C37</f>
        <v>-66.99999999999999</v>
      </c>
      <c r="D28" s="5">
        <f>D33-C33</f>
        <v>-83</v>
      </c>
      <c r="E28" s="5">
        <f>E33</f>
        <v>-255.2</v>
      </c>
      <c r="F28" s="5">
        <f>F33</f>
        <v>-762.4</v>
      </c>
      <c r="G28" s="5">
        <f>G33-F33</f>
        <v>-42.700000000000045</v>
      </c>
      <c r="H28" s="6"/>
      <c r="I28" s="1"/>
      <c r="J28" s="1"/>
      <c r="K28" s="1"/>
    </row>
    <row r="29">
      <c r="B29" s="1" t="s">
        <v>246</v>
      </c>
      <c r="C29" s="5">
        <f>C34-C38</f>
        <v>-235.4</v>
      </c>
      <c r="D29" s="5">
        <f>D34-C34</f>
        <v>-462.59999999999997</v>
      </c>
      <c r="E29" s="5">
        <f>E34</f>
        <v>-840.9</v>
      </c>
      <c r="F29" s="5">
        <f>F34</f>
        <v>781.7</v>
      </c>
      <c r="G29" s="5">
        <f>G34-F34</f>
        <v>-179</v>
      </c>
      <c r="H29" s="6"/>
      <c r="I29" s="1"/>
      <c r="J29" s="1"/>
      <c r="K29" s="1"/>
    </row>
    <row r="30">
      <c r="B30" s="1" t="s">
        <v>247</v>
      </c>
      <c r="C30" s="5"/>
      <c r="D30" s="5"/>
      <c r="E30" s="5"/>
      <c r="F30" s="5"/>
      <c r="G30" s="5"/>
      <c r="H30" s="26">
        <v>0.48</v>
      </c>
      <c r="I30" s="1"/>
      <c r="J30" s="1"/>
      <c r="K30" s="1"/>
    </row>
    <row r="31">
      <c r="B31" s="1" t="s">
        <v>248</v>
      </c>
      <c r="C31" s="5"/>
      <c r="D31" s="5"/>
      <c r="E31" s="5"/>
      <c r="F31" s="5"/>
      <c r="G31" s="5"/>
      <c r="H31" s="26">
        <v>8.5</v>
      </c>
      <c r="I31" s="1"/>
      <c r="J31" s="1"/>
      <c r="K31" s="1"/>
    </row>
    <row r="32">
      <c r="B32" s="1" t="s">
        <v>249</v>
      </c>
      <c r="C32" s="16">
        <v>420.2</v>
      </c>
      <c r="D32" s="16">
        <v>962.2</v>
      </c>
      <c r="E32" s="5">
        <f>D32</f>
        <v>962.2</v>
      </c>
      <c r="F32" s="16">
        <v>50.9</v>
      </c>
      <c r="G32" s="16">
        <v>430.7</v>
      </c>
      <c r="H32" s="6"/>
      <c r="I32" s="1"/>
      <c r="J32" s="1"/>
      <c r="K32" s="1"/>
    </row>
    <row r="33">
      <c r="B33" s="1" t="s">
        <v>250</v>
      </c>
      <c r="C33" s="16">
        <v>-172.2</v>
      </c>
      <c r="D33" s="16">
        <v>-255.2</v>
      </c>
      <c r="E33" s="5">
        <f>D33</f>
        <v>-255.2</v>
      </c>
      <c r="F33" s="16">
        <v>-762.4</v>
      </c>
      <c r="G33" s="16">
        <v>-805.1</v>
      </c>
      <c r="H33" s="6"/>
      <c r="I33" s="1"/>
      <c r="J33" s="1"/>
      <c r="K33" s="1"/>
    </row>
    <row r="34">
      <c r="B34" s="1" t="s">
        <v>251</v>
      </c>
      <c r="C34" s="16">
        <v>-378.3</v>
      </c>
      <c r="D34" s="16">
        <v>-840.9</v>
      </c>
      <c r="E34" s="5">
        <f>D34</f>
        <v>-840.9</v>
      </c>
      <c r="F34" s="16">
        <v>781.7</v>
      </c>
      <c r="G34" s="16">
        <v>602.7</v>
      </c>
      <c r="H34" s="6"/>
      <c r="I34" s="1"/>
      <c r="J34" s="1"/>
      <c r="K34" s="1"/>
    </row>
    <row r="35">
      <c r="B35" s="1" t="s">
        <v>252</v>
      </c>
      <c r="C35" s="16">
        <v>39.1</v>
      </c>
      <c r="D35" s="16">
        <v>43.7</v>
      </c>
      <c r="E35" s="5">
        <f>D35</f>
        <v>43.7</v>
      </c>
      <c r="F35" s="16">
        <v>11.6</v>
      </c>
      <c r="G35" s="16">
        <v>7</v>
      </c>
      <c r="H35" s="6"/>
      <c r="I35" s="1"/>
      <c r="J35" s="1"/>
      <c r="K35" s="1"/>
    </row>
    <row r="36">
      <c r="B36" s="1" t="s">
        <v>253</v>
      </c>
      <c r="C36" s="16">
        <v>161.4</v>
      </c>
      <c r="D36" s="5"/>
      <c r="E36" s="5"/>
      <c r="F36" s="5"/>
      <c r="G36" s="5"/>
      <c r="H36" s="6"/>
      <c r="I36" s="1"/>
      <c r="J36" s="1"/>
      <c r="K36" s="1"/>
    </row>
    <row r="37">
      <c r="B37" s="1" t="s">
        <v>254</v>
      </c>
      <c r="C37" s="16">
        <v>-105.2</v>
      </c>
      <c r="D37" s="5"/>
      <c r="E37" s="5"/>
      <c r="F37" s="5"/>
      <c r="G37" s="5"/>
      <c r="H37" s="6"/>
      <c r="I37" s="1"/>
      <c r="J37" s="1"/>
      <c r="K37" s="1"/>
    </row>
    <row r="38">
      <c r="B38" s="1" t="s">
        <v>255</v>
      </c>
      <c r="C38" s="16">
        <v>-142.9</v>
      </c>
      <c r="D38" s="5"/>
      <c r="E38" s="5"/>
      <c r="F38" s="5"/>
      <c r="G38" s="5"/>
      <c r="H38" s="6"/>
      <c r="I38" s="1"/>
      <c r="J38" s="1"/>
      <c r="K38" s="1"/>
    </row>
    <row r="39">
      <c r="B39" s="1" t="s">
        <v>256</v>
      </c>
      <c r="C39" s="16">
        <v>24.7</v>
      </c>
      <c r="D39" s="5"/>
      <c r="E39" s="5"/>
      <c r="F39" s="5"/>
      <c r="G39" s="5"/>
      <c r="H39" s="6"/>
      <c r="I39" s="1"/>
      <c r="J39" s="1"/>
      <c r="K39" s="1"/>
    </row>
    <row r="40">
      <c r="B40" s="1" t="s">
        <v>257</v>
      </c>
      <c r="C40" s="16">
        <v>362.2</v>
      </c>
      <c r="D40" s="16">
        <v>483</v>
      </c>
      <c r="E40" s="5">
        <f>D40</f>
        <v>483</v>
      </c>
      <c r="F40" s="16">
        <v>128.9</v>
      </c>
      <c r="G40" s="16">
        <v>257.9</v>
      </c>
      <c r="H40" s="6"/>
      <c r="I40" s="1"/>
      <c r="J40" s="1"/>
      <c r="K40" s="1"/>
    </row>
    <row r="41">
      <c r="B41" s="1" t="s">
        <v>258</v>
      </c>
      <c r="C41" s="16">
        <v>241.5</v>
      </c>
      <c r="D41" s="5"/>
      <c r="E41" s="5"/>
      <c r="F41" s="5"/>
      <c r="G41" s="5"/>
      <c r="H41" s="6"/>
      <c r="I41" s="1"/>
      <c r="J41" s="1"/>
      <c r="K41" s="1"/>
    </row>
    <row r="42">
      <c r="B42" s="1" t="s">
        <v>259</v>
      </c>
      <c r="C42" s="5"/>
      <c r="D42" s="5"/>
      <c r="E42" s="5"/>
      <c r="F42" s="5"/>
      <c r="G42" s="5"/>
      <c r="H42" s="26">
        <v>-10</v>
      </c>
      <c r="I42" s="1"/>
      <c r="J42" s="1"/>
      <c r="K42" s="1"/>
    </row>
    <row r="43">
      <c r="B43" s="1" t="s">
        <v>260</v>
      </c>
      <c r="C43" s="5"/>
      <c r="D43" s="5"/>
      <c r="E43" s="5"/>
      <c r="F43" s="5"/>
      <c r="G43" s="5"/>
      <c r="H43" s="32">
        <f>H13-(('Balance Sheet'!G11-'Balance Sheet'!H11)+('Balance Sheet'!G14-'Balance Sheet'!H14)+('Balance Sheet'!H25-'Balance Sheet'!G25)+H42)</f>
        <v>0</v>
      </c>
      <c r="I43" s="1"/>
      <c r="J43" s="1"/>
      <c r="K43" s="1"/>
    </row>
    <row r="44">
      <c r="B44" s="1"/>
      <c r="C44" s="5"/>
      <c r="D44" s="5"/>
      <c r="E44" s="5"/>
      <c r="F44" s="5"/>
      <c r="G44" s="5"/>
      <c r="H44" s="6"/>
      <c r="I44" s="1"/>
      <c r="J44" s="1"/>
      <c r="K44" s="1"/>
    </row>
    <row r="45">
      <c r="B45" s="1"/>
      <c r="C45" s="5"/>
      <c r="D45" s="5"/>
      <c r="E45" s="5"/>
      <c r="F45" s="5"/>
      <c r="G45" s="5"/>
      <c r="H45" s="6"/>
      <c r="I45" s="1"/>
      <c r="J45" s="1"/>
      <c r="K45" s="1"/>
    </row>
    <row r="46">
      <c r="B46" s="1"/>
      <c r="C46" s="5"/>
      <c r="D46" s="5"/>
      <c r="E46" s="5"/>
      <c r="F46" s="5"/>
      <c r="G46" s="5"/>
      <c r="H46" s="6"/>
      <c r="I46" s="1"/>
      <c r="J46" s="1"/>
      <c r="K46" s="1"/>
    </row>
    <row r="47">
      <c r="B47" s="1"/>
      <c r="C47" s="5"/>
      <c r="D47" s="5"/>
      <c r="E47" s="5"/>
      <c r="F47" s="5"/>
      <c r="G47" s="5"/>
      <c r="H47" s="6"/>
      <c r="I47" s="1"/>
      <c r="J47" s="1"/>
      <c r="K47" s="1"/>
    </row>
    <row r="48">
      <c r="B48" s="1"/>
      <c r="C48" s="5"/>
      <c r="D48" s="5"/>
      <c r="E48" s="5"/>
      <c r="F48" s="5"/>
      <c r="G48" s="5"/>
      <c r="H48" s="6"/>
      <c r="I48" s="1"/>
      <c r="J48" s="1"/>
      <c r="K48" s="1"/>
    </row>
    <row r="49">
      <c r="B49" s="1"/>
      <c r="C49" s="5"/>
      <c r="D49" s="5"/>
      <c r="E49" s="5"/>
      <c r="F49" s="5"/>
      <c r="G49" s="5"/>
      <c r="H49" s="6"/>
      <c r="I49" s="1"/>
      <c r="J49" s="1"/>
      <c r="K49" s="1"/>
    </row>
    <row r="50">
      <c r="B50" s="1"/>
      <c r="C50" s="5"/>
      <c r="D50" s="5"/>
      <c r="E50" s="5"/>
      <c r="F50" s="5"/>
      <c r="G50" s="5"/>
      <c r="H50" s="6"/>
      <c r="I50" s="1"/>
      <c r="J50" s="1"/>
      <c r="K50" s="1"/>
    </row>
    <row r="51">
      <c r="B51" s="1"/>
      <c r="C51" s="5"/>
      <c r="D51" s="5"/>
      <c r="E51" s="5"/>
      <c r="F51" s="5"/>
      <c r="G51" s="5"/>
      <c r="H51" s="6"/>
      <c r="I51" s="1"/>
      <c r="J51" s="1"/>
      <c r="K51" s="1"/>
    </row>
    <row r="52">
      <c r="B52" s="1"/>
      <c r="C52" s="5"/>
      <c r="D52" s="5"/>
      <c r="E52" s="5"/>
      <c r="F52" s="5"/>
      <c r="G52" s="5"/>
      <c r="H52" s="6"/>
      <c r="I52" s="1"/>
      <c r="J52" s="1"/>
      <c r="K52" s="1"/>
    </row>
    <row r="53">
      <c r="B53" s="1"/>
      <c r="C53" s="5"/>
      <c r="D53" s="5"/>
      <c r="E53" s="5"/>
      <c r="F53" s="5"/>
      <c r="G53" s="5"/>
      <c r="H53" s="6"/>
      <c r="I53" s="1"/>
      <c r="J53" s="1"/>
      <c r="K53" s="1"/>
    </row>
    <row r="54">
      <c r="B54" s="1"/>
      <c r="C54" s="5"/>
      <c r="D54" s="5"/>
      <c r="E54" s="5"/>
      <c r="F54" s="5"/>
      <c r="G54" s="5"/>
      <c r="H54" s="6"/>
      <c r="I54" s="1"/>
      <c r="J54" s="1"/>
      <c r="K54" s="1"/>
    </row>
    <row r="55">
      <c r="B55" s="1"/>
      <c r="C55" s="5"/>
      <c r="D55" s="5"/>
      <c r="E55" s="5"/>
      <c r="F55" s="5"/>
      <c r="G55" s="5"/>
      <c r="H55" s="6"/>
      <c r="I55" s="1"/>
      <c r="J55" s="1"/>
      <c r="K55" s="1"/>
    </row>
    <row r="56">
      <c r="B56" s="1"/>
      <c r="C56" s="5"/>
      <c r="D56" s="5"/>
      <c r="E56" s="5"/>
      <c r="F56" s="5"/>
      <c r="G56" s="5"/>
      <c r="H56" s="6"/>
      <c r="I56" s="1"/>
      <c r="J56" s="1"/>
      <c r="K56" s="1"/>
    </row>
    <row r="57">
      <c r="B57" s="1"/>
      <c r="C57" s="5"/>
      <c r="D57" s="5"/>
      <c r="E57" s="5"/>
      <c r="F57" s="5"/>
      <c r="G57" s="5"/>
      <c r="H57" s="6"/>
      <c r="I57" s="1"/>
      <c r="J57" s="1"/>
      <c r="K57" s="1"/>
    </row>
    <row r="58">
      <c r="B58" s="1"/>
      <c r="C58" s="5"/>
      <c r="D58" s="5"/>
      <c r="E58" s="5"/>
      <c r="F58" s="5"/>
      <c r="G58" s="5"/>
      <c r="H58" s="6"/>
      <c r="I58" s="1"/>
      <c r="J58" s="1"/>
      <c r="K58" s="1"/>
    </row>
    <row r="59">
      <c r="B59" s="1"/>
      <c r="C59" s="5"/>
      <c r="D59" s="5"/>
      <c r="E59" s="5"/>
      <c r="F59" s="5"/>
      <c r="G59" s="5"/>
      <c r="H59" s="6"/>
      <c r="I59" s="1"/>
      <c r="J59" s="1"/>
      <c r="K59" s="1"/>
    </row>
    <row r="60">
      <c r="B60" s="1"/>
      <c r="C60" s="5"/>
      <c r="D60" s="5"/>
      <c r="E60" s="5"/>
      <c r="F60" s="5"/>
      <c r="G60" s="5"/>
      <c r="H60" s="6"/>
      <c r="I60" s="1"/>
      <c r="J60" s="1"/>
      <c r="K60" s="1"/>
    </row>
    <row r="61">
      <c r="B61" s="1"/>
      <c r="C61" s="5"/>
      <c r="D61" s="5"/>
      <c r="E61" s="5"/>
      <c r="F61" s="5"/>
      <c r="G61" s="5"/>
      <c r="H61" s="6"/>
      <c r="I61" s="1"/>
      <c r="J61" s="1"/>
      <c r="K61" s="1"/>
    </row>
    <row r="62">
      <c r="B62" s="1"/>
      <c r="C62" s="5"/>
      <c r="D62" s="5"/>
      <c r="E62" s="5"/>
      <c r="F62" s="5"/>
      <c r="G62" s="5"/>
      <c r="H62" s="6"/>
      <c r="I62" s="1"/>
      <c r="J62" s="1"/>
      <c r="K62" s="1"/>
    </row>
    <row r="63">
      <c r="B63" s="1"/>
      <c r="C63" s="5"/>
      <c r="D63" s="5"/>
      <c r="E63" s="5"/>
      <c r="F63" s="5"/>
      <c r="G63" s="5"/>
      <c r="H63" s="6"/>
      <c r="I63" s="1"/>
      <c r="J63" s="1"/>
      <c r="K63" s="1"/>
    </row>
    <row r="64">
      <c r="B64" s="1"/>
      <c r="C64" s="5"/>
      <c r="D64" s="5"/>
      <c r="E64" s="5"/>
      <c r="F64" s="5"/>
      <c r="G64" s="5"/>
      <c r="H64" s="6"/>
      <c r="I64" s="1"/>
      <c r="J64" s="1"/>
      <c r="K64" s="1"/>
    </row>
    <row r="65">
      <c r="B65" s="1"/>
      <c r="C65" s="5"/>
      <c r="D65" s="5"/>
      <c r="E65" s="5"/>
      <c r="F65" s="5"/>
      <c r="G65" s="5"/>
      <c r="H65" s="6"/>
      <c r="I65" s="1"/>
      <c r="J65" s="1"/>
      <c r="K65" s="1"/>
    </row>
    <row r="66">
      <c r="B66" s="1"/>
      <c r="C66" s="5"/>
      <c r="D66" s="5"/>
      <c r="E66" s="5"/>
      <c r="F66" s="5"/>
      <c r="G66" s="5"/>
      <c r="H66" s="6"/>
      <c r="I66" s="1"/>
      <c r="J66" s="1"/>
      <c r="K66" s="1"/>
    </row>
    <row r="67">
      <c r="B67" s="1"/>
      <c r="C67" s="5"/>
      <c r="D67" s="5"/>
      <c r="E67" s="5"/>
      <c r="F67" s="5"/>
      <c r="G67" s="5"/>
      <c r="H67" s="6"/>
      <c r="I67" s="1"/>
      <c r="J67" s="1"/>
      <c r="K67" s="1"/>
    </row>
    <row r="68">
      <c r="B68" s="1"/>
      <c r="C68" s="5"/>
      <c r="D68" s="5"/>
      <c r="E68" s="5"/>
      <c r="F68" s="5"/>
      <c r="G68" s="5"/>
      <c r="H68" s="6"/>
      <c r="I68" s="1"/>
      <c r="J68" s="1"/>
      <c r="K68" s="1"/>
    </row>
    <row r="69">
      <c r="B69" s="1"/>
      <c r="C69" s="5"/>
      <c r="D69" s="5"/>
      <c r="E69" s="5"/>
      <c r="F69" s="5"/>
      <c r="G69" s="5"/>
      <c r="H69" s="6"/>
      <c r="I69" s="1"/>
      <c r="J69" s="1"/>
      <c r="K69" s="1"/>
    </row>
    <row r="70">
      <c r="B70" s="1"/>
      <c r="C70" s="5"/>
      <c r="D70" s="5"/>
      <c r="E70" s="5"/>
      <c r="F70" s="5"/>
      <c r="G70" s="5"/>
      <c r="H70" s="6"/>
      <c r="I70" s="1"/>
      <c r="J70" s="1"/>
      <c r="K70" s="1"/>
    </row>
    <row r="71">
      <c r="B71" s="1"/>
      <c r="C71" s="5"/>
      <c r="D71" s="5"/>
      <c r="E71" s="5"/>
      <c r="F71" s="5"/>
      <c r="G71" s="5"/>
      <c r="H71" s="6"/>
      <c r="I71" s="1"/>
      <c r="J71" s="1"/>
      <c r="K71" s="1"/>
    </row>
    <row r="72">
      <c r="B72" s="1"/>
      <c r="C72" s="5"/>
      <c r="D72" s="5"/>
      <c r="E72" s="5"/>
      <c r="F72" s="5"/>
      <c r="G72" s="5"/>
      <c r="H72" s="6"/>
      <c r="I72" s="1"/>
      <c r="J72" s="1"/>
      <c r="K72" s="1"/>
    </row>
    <row r="73">
      <c r="B73" s="1"/>
      <c r="C73" s="5"/>
      <c r="D73" s="5"/>
      <c r="E73" s="5"/>
      <c r="F73" s="5"/>
      <c r="G73" s="5"/>
      <c r="H73" s="6"/>
      <c r="I73" s="1"/>
      <c r="J73" s="1"/>
      <c r="K73" s="1"/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/>
      <c r="C76" s="5"/>
      <c r="D76" s="5"/>
      <c r="E76" s="5"/>
      <c r="F76" s="5"/>
      <c r="G76" s="5"/>
      <c r="H76" s="6"/>
      <c r="I76" s="1"/>
      <c r="J76" s="1"/>
      <c r="K76" s="1"/>
    </row>
    <row r="77">
      <c r="B77" s="1"/>
      <c r="C77" s="5"/>
      <c r="D77" s="5"/>
      <c r="E77" s="5"/>
      <c r="F77" s="5"/>
      <c r="G77" s="5"/>
      <c r="H77" s="6"/>
      <c r="I77" s="1"/>
      <c r="J77" s="1"/>
      <c r="K77" s="1"/>
    </row>
    <row r="78">
      <c r="B78" s="1"/>
      <c r="C78" s="5"/>
      <c r="D78" s="5"/>
      <c r="E78" s="5"/>
      <c r="F78" s="5"/>
      <c r="G78" s="5"/>
      <c r="H78" s="6"/>
      <c r="I78" s="1"/>
      <c r="J78" s="1"/>
      <c r="K78" s="1"/>
    </row>
    <row r="79">
      <c r="B79" s="1"/>
      <c r="C79" s="5"/>
      <c r="D79" s="5"/>
      <c r="E79" s="5"/>
      <c r="F79" s="5"/>
      <c r="G79" s="5"/>
      <c r="H79" s="6"/>
      <c r="I79" s="1"/>
      <c r="J79" s="1"/>
      <c r="K79" s="1"/>
    </row>
    <row r="80">
      <c r="B80" s="1"/>
      <c r="C80" s="5"/>
      <c r="D80" s="5"/>
      <c r="E80" s="5"/>
      <c r="F80" s="5"/>
      <c r="G80" s="5"/>
      <c r="H80" s="6"/>
      <c r="I80" s="1"/>
      <c r="J80" s="1"/>
      <c r="K80" s="1"/>
    </row>
    <row r="81">
      <c r="B81" s="1"/>
      <c r="C81" s="5"/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16" customWidth="1"/>
    <col min="11" max="11" width="65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261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262</v>
      </c>
      <c r="C10" s="5"/>
      <c r="D10" s="5"/>
      <c r="E10" s="5"/>
      <c r="F10" s="5">
        <f>F20-G10</f>
        <v>1339.6</v>
      </c>
      <c r="G10" s="16">
        <v>1411.9</v>
      </c>
      <c r="H10" s="32">
        <f>'Revenue summary'!H22*G16</f>
        <v>1440.4725240872463</v>
      </c>
      <c r="I10" s="1"/>
      <c r="J10" s="1"/>
      <c r="K10" s="1"/>
    </row>
    <row r="11">
      <c r="B11" s="1" t="s">
        <v>263</v>
      </c>
      <c r="C11" s="5"/>
      <c r="D11" s="5"/>
      <c r="E11" s="5"/>
      <c r="F11" s="5">
        <f>F21-G11</f>
        <v>335.70000000000005</v>
      </c>
      <c r="G11" s="16">
        <v>334.5</v>
      </c>
      <c r="H11" s="32">
        <f>'Revenue summary'!H22*G17</f>
        <v>341.2692537057751</v>
      </c>
      <c r="I11" s="1"/>
      <c r="J11" s="1"/>
      <c r="K11" s="1"/>
    </row>
    <row r="12">
      <c r="B12" s="1" t="s">
        <v>264</v>
      </c>
      <c r="C12" s="5"/>
      <c r="D12" s="5"/>
      <c r="E12" s="5"/>
      <c r="F12" s="5">
        <f>F22-G12</f>
        <v>198.60000000000002</v>
      </c>
      <c r="G12" s="16">
        <v>190.2</v>
      </c>
      <c r="H12" s="32">
        <f>'Revenue summary'!H22-H10-H11</f>
        <v>194.0490644389788</v>
      </c>
      <c r="I12" s="1"/>
      <c r="J12" s="1"/>
      <c r="K12" s="1"/>
    </row>
    <row r="13">
      <c r="B13" s="1" t="s">
        <v>265</v>
      </c>
      <c r="C13" s="5"/>
      <c r="D13" s="5"/>
      <c r="E13" s="5"/>
      <c r="F13" s="12">
        <f>SUM(F10:F12)</f>
        <v>1873.9</v>
      </c>
      <c r="G13" s="12">
        <f>SUM(G10:G12)</f>
        <v>1936.6000000000001</v>
      </c>
      <c r="H13" s="21">
        <f>SUM(H10:H12)</f>
        <v>1975.7908422320002</v>
      </c>
      <c r="I13" s="1"/>
      <c r="J13" s="1"/>
      <c r="K13" s="1"/>
    </row>
    <row r="14">
      <c r="B14" s="1" t="s">
        <v>266</v>
      </c>
      <c r="C14" s="5"/>
      <c r="D14" s="5"/>
      <c r="E14" s="5"/>
      <c r="F14" s="35">
        <f>F13-'Revenue summary'!F22</f>
        <v>0</v>
      </c>
      <c r="G14" s="35">
        <f>G13-'Revenue summary'!G22</f>
        <v>0</v>
      </c>
      <c r="H14" s="41">
        <f>H13-'Revenue summary'!H22</f>
        <v>0</v>
      </c>
      <c r="I14" s="1"/>
      <c r="J14" s="1"/>
      <c r="K14" s="1"/>
    </row>
    <row r="15">
      <c r="B15" s="1" t="s">
        <v>267</v>
      </c>
      <c r="C15" s="5"/>
      <c r="D15" s="5"/>
      <c r="E15" s="5"/>
      <c r="F15" s="5"/>
      <c r="G15" s="5"/>
      <c r="H15" s="6"/>
      <c r="I15" s="1"/>
      <c r="J15" s="1"/>
      <c r="K15" s="1"/>
    </row>
    <row r="16">
      <c r="B16" s="1" t="s">
        <v>268</v>
      </c>
      <c r="C16" s="5"/>
      <c r="D16" s="5"/>
      <c r="E16" s="5"/>
      <c r="F16" s="14">
        <f>F10/F13</f>
        <v>0.7148727253321948</v>
      </c>
      <c r="G16" s="14">
        <f>G10/G13</f>
        <v>0.7290612413508211</v>
      </c>
      <c r="H16" s="15">
        <f>H10/H13</f>
        <v>0.7290612413508211</v>
      </c>
      <c r="I16" s="1"/>
      <c r="J16" s="1"/>
      <c r="K16" s="1"/>
    </row>
    <row r="17">
      <c r="B17" s="1" t="s">
        <v>269</v>
      </c>
      <c r="C17" s="5"/>
      <c r="D17" s="5"/>
      <c r="E17" s="5"/>
      <c r="F17" s="14">
        <f>F11/F13</f>
        <v>0.17914509845776191</v>
      </c>
      <c r="G17" s="14">
        <f>G11/G13</f>
        <v>0.17272539502220385</v>
      </c>
      <c r="H17" s="15">
        <f>H11/H13</f>
        <v>0.17272539502220385</v>
      </c>
      <c r="I17" s="1"/>
      <c r="J17" s="1"/>
      <c r="K17" s="1"/>
    </row>
    <row r="18">
      <c r="B18" s="1" t="s">
        <v>270</v>
      </c>
      <c r="C18" s="5"/>
      <c r="D18" s="5"/>
      <c r="E18" s="5"/>
      <c r="F18" s="14">
        <f>F12/F13</f>
        <v>0.10598217621004323</v>
      </c>
      <c r="G18" s="14">
        <f>G12/G13</f>
        <v>0.0982133636269751</v>
      </c>
      <c r="H18" s="15">
        <f>H12/H13</f>
        <v>0.0982133636269751</v>
      </c>
      <c r="I18" s="1"/>
      <c r="J18" s="1"/>
      <c r="K18" s="1"/>
    </row>
    <row r="19">
      <c r="B19" s="1" t="s">
        <v>271</v>
      </c>
      <c r="C19" s="5"/>
      <c r="D19" s="5"/>
      <c r="E19" s="5"/>
      <c r="F19" s="5"/>
      <c r="G19" s="5"/>
      <c r="H19" s="6">
        <f>(H16-G16)*10000</f>
        <v>0</v>
      </c>
      <c r="I19" s="1"/>
      <c r="J19" s="1"/>
      <c r="K19" s="1"/>
    </row>
    <row r="20">
      <c r="B20" s="1" t="s">
        <v>272</v>
      </c>
      <c r="C20" s="5"/>
      <c r="D20" s="5"/>
      <c r="E20" s="5"/>
      <c r="F20" s="16">
        <v>2751.5</v>
      </c>
      <c r="G20" s="5"/>
      <c r="H20" s="6"/>
      <c r="I20" s="1"/>
      <c r="J20" s="1"/>
      <c r="K20" s="1"/>
    </row>
    <row r="21">
      <c r="B21" s="1" t="s">
        <v>273</v>
      </c>
      <c r="C21" s="5"/>
      <c r="D21" s="5"/>
      <c r="E21" s="5"/>
      <c r="F21" s="16">
        <v>670.2</v>
      </c>
      <c r="G21" s="5"/>
      <c r="H21" s="6"/>
      <c r="I21" s="1"/>
      <c r="J21" s="1"/>
      <c r="K21" s="1"/>
    </row>
    <row r="22">
      <c r="B22" s="1" t="s">
        <v>274</v>
      </c>
      <c r="C22" s="5"/>
      <c r="D22" s="5"/>
      <c r="E22" s="5"/>
      <c r="F22" s="16">
        <v>388.8</v>
      </c>
      <c r="G22" s="5"/>
      <c r="H22" s="6"/>
      <c r="I22" s="1"/>
      <c r="J22" s="1"/>
      <c r="K22" s="1"/>
    </row>
    <row r="23">
      <c r="B23" s="1" t="s">
        <v>275</v>
      </c>
      <c r="C23" s="5"/>
      <c r="D23" s="5"/>
      <c r="E23" s="5"/>
      <c r="F23" s="5"/>
      <c r="G23" s="5"/>
      <c r="H23" s="6"/>
      <c r="I23" s="1"/>
      <c r="J23" s="1"/>
      <c r="K23" s="1" t="s">
        <v>276</v>
      </c>
    </row>
    <row r="24">
      <c r="B24" s="1" t="s">
        <v>277</v>
      </c>
      <c r="C24" s="5"/>
      <c r="D24" s="5"/>
      <c r="E24" s="5"/>
      <c r="F24" s="5"/>
      <c r="G24" s="5"/>
      <c r="H24" s="6"/>
      <c r="I24" s="1"/>
      <c r="J24" s="1"/>
      <c r="K24" s="1" t="s">
        <v>278</v>
      </c>
    </row>
    <row r="25">
      <c r="B25" s="1"/>
      <c r="C25" s="5"/>
      <c r="D25" s="5"/>
      <c r="E25" s="5"/>
      <c r="F25" s="5"/>
      <c r="G25" s="5"/>
      <c r="H25" s="6"/>
      <c r="I25" s="1"/>
      <c r="J25" s="1"/>
      <c r="K25" s="1"/>
    </row>
    <row r="26">
      <c r="B26" s="1" t="s">
        <v>279</v>
      </c>
      <c r="C26" s="5"/>
      <c r="D26" s="5"/>
      <c r="E26" s="5"/>
      <c r="F26" s="5"/>
      <c r="G26" s="5"/>
      <c r="H26" s="6"/>
      <c r="I26" s="1"/>
      <c r="J26" s="1"/>
      <c r="K26" s="1" t="s">
        <v>280</v>
      </c>
    </row>
    <row r="27">
      <c r="B27" s="1" t="s">
        <v>281</v>
      </c>
      <c r="C27" s="5"/>
      <c r="D27" s="5"/>
      <c r="E27" s="16">
        <v>4168.3</v>
      </c>
      <c r="F27" s="5"/>
      <c r="G27" s="5"/>
      <c r="H27" s="6"/>
      <c r="I27" s="1"/>
      <c r="J27" s="1"/>
      <c r="K27" s="1"/>
    </row>
    <row r="28">
      <c r="B28" s="1" t="s">
        <v>282</v>
      </c>
      <c r="C28" s="5"/>
      <c r="D28" s="5"/>
      <c r="E28" s="16">
        <v>1268.5</v>
      </c>
      <c r="F28" s="5"/>
      <c r="G28" s="5"/>
      <c r="H28" s="6"/>
      <c r="I28" s="1"/>
      <c r="J28" s="1"/>
      <c r="K28" s="1"/>
    </row>
    <row r="29">
      <c r="B29" s="1" t="s">
        <v>283</v>
      </c>
      <c r="C29" s="5"/>
      <c r="D29" s="5"/>
      <c r="E29" s="16">
        <v>1403.5</v>
      </c>
      <c r="F29" s="5"/>
      <c r="G29" s="5"/>
      <c r="H29" s="6"/>
      <c r="I29" s="1"/>
      <c r="J29" s="1"/>
      <c r="K29" s="1"/>
    </row>
    <row r="30">
      <c r="B30" s="1" t="s">
        <v>284</v>
      </c>
      <c r="C30" s="5"/>
      <c r="D30" s="5"/>
      <c r="E30" s="5">
        <f>SUM(E27:E29)</f>
        <v>6840.3</v>
      </c>
      <c r="F30" s="5"/>
      <c r="G30" s="5"/>
      <c r="H30" s="6"/>
      <c r="I30" s="1"/>
      <c r="J30" s="1"/>
      <c r="K30" s="1"/>
    </row>
    <row r="31">
      <c r="B31" s="1" t="s">
        <v>285</v>
      </c>
      <c r="C31" s="5"/>
      <c r="D31" s="5"/>
      <c r="E31" s="13">
        <f>E30-'Revenue summary'!E22</f>
        <v>0</v>
      </c>
      <c r="F31" s="5"/>
      <c r="G31" s="5"/>
      <c r="H31" s="6"/>
      <c r="I31" s="1"/>
      <c r="J31" s="1"/>
      <c r="K31" s="1"/>
    </row>
    <row r="32">
      <c r="B32" s="1"/>
      <c r="C32" s="5"/>
      <c r="D32" s="5"/>
      <c r="E32" s="5"/>
      <c r="F32" s="5"/>
      <c r="G32" s="5"/>
      <c r="H32" s="6"/>
      <c r="I32" s="1"/>
      <c r="J32" s="1"/>
      <c r="K32" s="1"/>
    </row>
    <row r="33">
      <c r="B33" s="1"/>
      <c r="C33" s="5"/>
      <c r="D33" s="5"/>
      <c r="E33" s="5"/>
      <c r="F33" s="5"/>
      <c r="G33" s="5"/>
      <c r="H33" s="6"/>
      <c r="I33" s="1"/>
      <c r="J33" s="1"/>
      <c r="K33" s="1"/>
    </row>
    <row r="34">
      <c r="B34" s="1"/>
      <c r="C34" s="5"/>
      <c r="D34" s="5"/>
      <c r="E34" s="5"/>
      <c r="F34" s="5"/>
      <c r="G34" s="5"/>
      <c r="H34" s="6"/>
      <c r="I34" s="1"/>
      <c r="J34" s="1"/>
      <c r="K34" s="1"/>
    </row>
    <row r="35">
      <c r="B35" s="1"/>
      <c r="C35" s="5"/>
      <c r="D35" s="5"/>
      <c r="E35" s="5"/>
      <c r="F35" s="5"/>
      <c r="G35" s="5"/>
      <c r="H35" s="6"/>
      <c r="I35" s="1"/>
      <c r="J35" s="1"/>
      <c r="K35" s="1"/>
    </row>
    <row r="36">
      <c r="B36" s="1"/>
      <c r="C36" s="5"/>
      <c r="D36" s="5"/>
      <c r="E36" s="5"/>
      <c r="F36" s="5"/>
      <c r="G36" s="5"/>
      <c r="H36" s="6"/>
      <c r="I36" s="1"/>
      <c r="J36" s="1"/>
      <c r="K36" s="1"/>
    </row>
    <row r="37">
      <c r="B37" s="1"/>
      <c r="C37" s="5"/>
      <c r="D37" s="5"/>
      <c r="E37" s="5"/>
      <c r="F37" s="5"/>
      <c r="G37" s="5"/>
      <c r="H37" s="6"/>
      <c r="I37" s="1"/>
      <c r="J37" s="1"/>
      <c r="K37" s="1"/>
    </row>
    <row r="38">
      <c r="B38" s="1"/>
      <c r="C38" s="5"/>
      <c r="D38" s="5"/>
      <c r="E38" s="5"/>
      <c r="F38" s="5"/>
      <c r="G38" s="5"/>
      <c r="H38" s="6"/>
      <c r="I38" s="1"/>
      <c r="J38" s="1"/>
      <c r="K38" s="1"/>
    </row>
    <row r="39">
      <c r="B39" s="1"/>
      <c r="C39" s="5"/>
      <c r="D39" s="5"/>
      <c r="E39" s="5"/>
      <c r="F39" s="5"/>
      <c r="G39" s="5"/>
      <c r="H39" s="6"/>
      <c r="I39" s="1"/>
      <c r="J39" s="1"/>
      <c r="K39" s="1"/>
    </row>
    <row r="40">
      <c r="B40" s="1"/>
      <c r="C40" s="5"/>
      <c r="D40" s="5"/>
      <c r="E40" s="5"/>
      <c r="F40" s="5"/>
      <c r="G40" s="5"/>
      <c r="H40" s="6"/>
      <c r="I40" s="1"/>
      <c r="J40" s="1"/>
      <c r="K40" s="1"/>
    </row>
    <row r="41">
      <c r="B41" s="1"/>
      <c r="C41" s="5"/>
      <c r="D41" s="5"/>
      <c r="E41" s="5"/>
      <c r="F41" s="5"/>
      <c r="G41" s="5"/>
      <c r="H41" s="6"/>
      <c r="I41" s="1"/>
      <c r="J41" s="1"/>
      <c r="K41" s="1"/>
    </row>
    <row r="42">
      <c r="B42" s="1"/>
      <c r="C42" s="5"/>
      <c r="D42" s="5"/>
      <c r="E42" s="5"/>
      <c r="F42" s="5"/>
      <c r="G42" s="5"/>
      <c r="H42" s="6"/>
      <c r="I42" s="1"/>
      <c r="J42" s="1"/>
      <c r="K42" s="1"/>
    </row>
    <row r="43">
      <c r="B43" s="1"/>
      <c r="C43" s="5"/>
      <c r="D43" s="5"/>
      <c r="E43" s="5"/>
      <c r="F43" s="5"/>
      <c r="G43" s="5"/>
      <c r="H43" s="6"/>
      <c r="I43" s="1"/>
      <c r="J43" s="1"/>
      <c r="K43" s="1"/>
    </row>
    <row r="44">
      <c r="B44" s="1"/>
      <c r="C44" s="5"/>
      <c r="D44" s="5"/>
      <c r="E44" s="5"/>
      <c r="F44" s="5"/>
      <c r="G44" s="5"/>
      <c r="H44" s="6"/>
      <c r="I44" s="1"/>
      <c r="J44" s="1"/>
      <c r="K44" s="1"/>
    </row>
    <row r="45">
      <c r="B45" s="1"/>
      <c r="C45" s="5"/>
      <c r="D45" s="5"/>
      <c r="E45" s="5"/>
      <c r="F45" s="5"/>
      <c r="G45" s="5"/>
      <c r="H45" s="6"/>
      <c r="I45" s="1"/>
      <c r="J45" s="1"/>
      <c r="K45" s="1"/>
    </row>
    <row r="46">
      <c r="B46" s="1"/>
      <c r="C46" s="5"/>
      <c r="D46" s="5"/>
      <c r="E46" s="5"/>
      <c r="F46" s="5"/>
      <c r="G46" s="5"/>
      <c r="H46" s="6"/>
      <c r="I46" s="1"/>
      <c r="J46" s="1"/>
      <c r="K46" s="1"/>
    </row>
    <row r="47">
      <c r="B47" s="1"/>
      <c r="C47" s="5"/>
      <c r="D47" s="5"/>
      <c r="E47" s="5"/>
      <c r="F47" s="5"/>
      <c r="G47" s="5"/>
      <c r="H47" s="6"/>
      <c r="I47" s="1"/>
      <c r="J47" s="1"/>
      <c r="K47" s="1"/>
    </row>
    <row r="48">
      <c r="B48" s="1"/>
      <c r="C48" s="5"/>
      <c r="D48" s="5"/>
      <c r="E48" s="5"/>
      <c r="F48" s="5"/>
      <c r="G48" s="5"/>
      <c r="H48" s="6"/>
      <c r="I48" s="1"/>
      <c r="J48" s="1"/>
      <c r="K48" s="1"/>
    </row>
    <row r="49">
      <c r="B49" s="1"/>
      <c r="C49" s="5"/>
      <c r="D49" s="5"/>
      <c r="E49" s="5"/>
      <c r="F49" s="5"/>
      <c r="G49" s="5"/>
      <c r="H49" s="6"/>
      <c r="I49" s="1"/>
      <c r="J49" s="1"/>
      <c r="K49" s="1"/>
    </row>
    <row r="50">
      <c r="B50" s="1"/>
      <c r="C50" s="5"/>
      <c r="D50" s="5"/>
      <c r="E50" s="5"/>
      <c r="F50" s="5"/>
      <c r="G50" s="5"/>
      <c r="H50" s="6"/>
      <c r="I50" s="1"/>
      <c r="J50" s="1"/>
      <c r="K50" s="1"/>
    </row>
    <row r="51">
      <c r="B51" s="1"/>
      <c r="C51" s="5"/>
      <c r="D51" s="5"/>
      <c r="E51" s="5"/>
      <c r="F51" s="5"/>
      <c r="G51" s="5"/>
      <c r="H51" s="6"/>
      <c r="I51" s="1"/>
      <c r="J51" s="1"/>
      <c r="K51" s="1"/>
    </row>
    <row r="52">
      <c r="B52" s="1"/>
      <c r="C52" s="5"/>
      <c r="D52" s="5"/>
      <c r="E52" s="5"/>
      <c r="F52" s="5"/>
      <c r="G52" s="5"/>
      <c r="H52" s="6"/>
      <c r="I52" s="1"/>
      <c r="J52" s="1"/>
      <c r="K52" s="1"/>
    </row>
    <row r="53">
      <c r="B53" s="1"/>
      <c r="C53" s="5"/>
      <c r="D53" s="5"/>
      <c r="E53" s="5"/>
      <c r="F53" s="5"/>
      <c r="G53" s="5"/>
      <c r="H53" s="6"/>
      <c r="I53" s="1"/>
      <c r="J53" s="1"/>
      <c r="K53" s="1"/>
    </row>
    <row r="54">
      <c r="B54" s="1"/>
      <c r="C54" s="5"/>
      <c r="D54" s="5"/>
      <c r="E54" s="5"/>
      <c r="F54" s="5"/>
      <c r="G54" s="5"/>
      <c r="H54" s="6"/>
      <c r="I54" s="1"/>
      <c r="J54" s="1"/>
      <c r="K54" s="1"/>
    </row>
    <row r="55">
      <c r="B55" s="1"/>
      <c r="C55" s="5"/>
      <c r="D55" s="5"/>
      <c r="E55" s="5"/>
      <c r="F55" s="5"/>
      <c r="G55" s="5"/>
      <c r="H55" s="6"/>
      <c r="I55" s="1"/>
      <c r="J55" s="1"/>
      <c r="K55" s="1"/>
    </row>
    <row r="56">
      <c r="B56" s="1"/>
      <c r="C56" s="5"/>
      <c r="D56" s="5"/>
      <c r="E56" s="5"/>
      <c r="F56" s="5"/>
      <c r="G56" s="5"/>
      <c r="H56" s="6"/>
      <c r="I56" s="1"/>
      <c r="J56" s="1"/>
      <c r="K56" s="1"/>
    </row>
    <row r="57">
      <c r="B57" s="1"/>
      <c r="C57" s="5"/>
      <c r="D57" s="5"/>
      <c r="E57" s="5"/>
      <c r="F57" s="5"/>
      <c r="G57" s="5"/>
      <c r="H57" s="6"/>
      <c r="I57" s="1"/>
      <c r="J57" s="1"/>
      <c r="K57" s="1"/>
    </row>
    <row r="58">
      <c r="B58" s="1"/>
      <c r="C58" s="5"/>
      <c r="D58" s="5"/>
      <c r="E58" s="5"/>
      <c r="F58" s="5"/>
      <c r="G58" s="5"/>
      <c r="H58" s="6"/>
      <c r="I58" s="1"/>
      <c r="J58" s="1"/>
      <c r="K58" s="1"/>
    </row>
    <row r="59">
      <c r="B59" s="1"/>
      <c r="C59" s="5"/>
      <c r="D59" s="5"/>
      <c r="E59" s="5"/>
      <c r="F59" s="5"/>
      <c r="G59" s="5"/>
      <c r="H59" s="6"/>
      <c r="I59" s="1"/>
      <c r="J59" s="1"/>
      <c r="K59" s="1"/>
    </row>
    <row r="60">
      <c r="B60" s="1"/>
      <c r="C60" s="5"/>
      <c r="D60" s="5"/>
      <c r="E60" s="5"/>
      <c r="F60" s="5"/>
      <c r="G60" s="5"/>
      <c r="H60" s="6"/>
      <c r="I60" s="1"/>
      <c r="J60" s="1"/>
      <c r="K60" s="1"/>
    </row>
    <row r="61">
      <c r="B61" s="1"/>
      <c r="C61" s="5"/>
      <c r="D61" s="5"/>
      <c r="E61" s="5"/>
      <c r="F61" s="5"/>
      <c r="G61" s="5"/>
      <c r="H61" s="6"/>
      <c r="I61" s="1"/>
      <c r="J61" s="1"/>
      <c r="K61" s="1"/>
    </row>
    <row r="62">
      <c r="B62" s="1"/>
      <c r="C62" s="5"/>
      <c r="D62" s="5"/>
      <c r="E62" s="5"/>
      <c r="F62" s="5"/>
      <c r="G62" s="5"/>
      <c r="H62" s="6"/>
      <c r="I62" s="1"/>
      <c r="J62" s="1"/>
      <c r="K62" s="1"/>
    </row>
    <row r="63">
      <c r="B63" s="1"/>
      <c r="C63" s="5"/>
      <c r="D63" s="5"/>
      <c r="E63" s="5"/>
      <c r="F63" s="5"/>
      <c r="G63" s="5"/>
      <c r="H63" s="6"/>
      <c r="I63" s="1"/>
      <c r="J63" s="1"/>
      <c r="K63" s="1"/>
    </row>
    <row r="64">
      <c r="B64" s="1"/>
      <c r="C64" s="5"/>
      <c r="D64" s="5"/>
      <c r="E64" s="5"/>
      <c r="F64" s="5"/>
      <c r="G64" s="5"/>
      <c r="H64" s="6"/>
      <c r="I64" s="1"/>
      <c r="J64" s="1"/>
      <c r="K64" s="1"/>
    </row>
    <row r="65">
      <c r="B65" s="1"/>
      <c r="C65" s="5"/>
      <c r="D65" s="5"/>
      <c r="E65" s="5"/>
      <c r="F65" s="5"/>
      <c r="G65" s="5"/>
      <c r="H65" s="6"/>
      <c r="I65" s="1"/>
      <c r="J65" s="1"/>
      <c r="K65" s="1"/>
    </row>
    <row r="66">
      <c r="B66" s="1"/>
      <c r="C66" s="5"/>
      <c r="D66" s="5"/>
      <c r="E66" s="5"/>
      <c r="F66" s="5"/>
      <c r="G66" s="5"/>
      <c r="H66" s="6"/>
      <c r="I66" s="1"/>
      <c r="J66" s="1"/>
      <c r="K66" s="1"/>
    </row>
    <row r="67">
      <c r="B67" s="1"/>
      <c r="C67" s="5"/>
      <c r="D67" s="5"/>
      <c r="E67" s="5"/>
      <c r="F67" s="5"/>
      <c r="G67" s="5"/>
      <c r="H67" s="6"/>
      <c r="I67" s="1"/>
      <c r="J67" s="1"/>
      <c r="K67" s="1"/>
    </row>
    <row r="68">
      <c r="B68" s="1"/>
      <c r="C68" s="5"/>
      <c r="D68" s="5"/>
      <c r="E68" s="5"/>
      <c r="F68" s="5"/>
      <c r="G68" s="5"/>
      <c r="H68" s="6"/>
      <c r="I68" s="1"/>
      <c r="J68" s="1"/>
      <c r="K68" s="1"/>
    </row>
    <row r="69">
      <c r="B69" s="1"/>
      <c r="C69" s="5"/>
      <c r="D69" s="5"/>
      <c r="E69" s="5"/>
      <c r="F69" s="5"/>
      <c r="G69" s="5"/>
      <c r="H69" s="6"/>
      <c r="I69" s="1"/>
      <c r="J69" s="1"/>
      <c r="K69" s="1"/>
    </row>
    <row r="70">
      <c r="B70" s="1"/>
      <c r="C70" s="5"/>
      <c r="D70" s="5"/>
      <c r="E70" s="5"/>
      <c r="F70" s="5"/>
      <c r="G70" s="5"/>
      <c r="H70" s="6"/>
      <c r="I70" s="1"/>
      <c r="J70" s="1"/>
      <c r="K70" s="1"/>
    </row>
    <row r="71">
      <c r="B71" s="1"/>
      <c r="C71" s="5"/>
      <c r="D71" s="5"/>
      <c r="E71" s="5"/>
      <c r="F71" s="5"/>
      <c r="G71" s="5"/>
      <c r="H71" s="6"/>
      <c r="I71" s="1"/>
      <c r="J71" s="1"/>
      <c r="K71" s="1"/>
    </row>
    <row r="72">
      <c r="B72" s="1"/>
      <c r="C72" s="5"/>
      <c r="D72" s="5"/>
      <c r="E72" s="5"/>
      <c r="F72" s="5"/>
      <c r="G72" s="5"/>
      <c r="H72" s="6"/>
      <c r="I72" s="1"/>
      <c r="J72" s="1"/>
      <c r="K72" s="1"/>
    </row>
    <row r="73">
      <c r="B73" s="1"/>
      <c r="C73" s="5"/>
      <c r="D73" s="5"/>
      <c r="E73" s="5"/>
      <c r="F73" s="5"/>
      <c r="G73" s="5"/>
      <c r="H73" s="6"/>
      <c r="I73" s="1"/>
      <c r="J73" s="1"/>
      <c r="K73" s="1"/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/>
      <c r="C76" s="5"/>
      <c r="D76" s="5"/>
      <c r="E76" s="5"/>
      <c r="F76" s="5"/>
      <c r="G76" s="5"/>
      <c r="H76" s="6"/>
      <c r="I76" s="1"/>
      <c r="J76" s="1"/>
      <c r="K76" s="1"/>
    </row>
    <row r="77">
      <c r="B77" s="1"/>
      <c r="C77" s="5"/>
      <c r="D77" s="5"/>
      <c r="E77" s="5"/>
      <c r="F77" s="5"/>
      <c r="G77" s="5"/>
      <c r="H77" s="6"/>
      <c r="I77" s="1"/>
      <c r="J77" s="1"/>
      <c r="K77" s="1"/>
    </row>
    <row r="78">
      <c r="B78" s="1"/>
      <c r="C78" s="5"/>
      <c r="D78" s="5"/>
      <c r="E78" s="5"/>
      <c r="F78" s="5"/>
      <c r="G78" s="5"/>
      <c r="H78" s="6"/>
      <c r="I78" s="1"/>
      <c r="J78" s="1"/>
      <c r="K78" s="1"/>
    </row>
    <row r="79">
      <c r="B79" s="1"/>
      <c r="C79" s="5"/>
      <c r="D79" s="5"/>
      <c r="E79" s="5"/>
      <c r="F79" s="5"/>
      <c r="G79" s="5"/>
      <c r="H79" s="6"/>
      <c r="I79" s="1"/>
      <c r="J79" s="1"/>
      <c r="K79" s="1"/>
    </row>
    <row r="80">
      <c r="B80" s="1"/>
      <c r="C80" s="5"/>
      <c r="D80" s="5"/>
      <c r="E80" s="5"/>
      <c r="F80" s="5"/>
      <c r="G80" s="5"/>
      <c r="H80" s="6"/>
      <c r="I80" s="1"/>
      <c r="J80" s="1"/>
      <c r="K80" s="1"/>
    </row>
    <row r="81">
      <c r="B81" s="1"/>
      <c r="C81" s="5"/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10" max="10" width="16" customWidth="1"/>
    <col min="11" max="11" width="65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286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287</v>
      </c>
      <c r="C10" s="16">
        <v>268.6</v>
      </c>
      <c r="D10" s="16">
        <v>268.6</v>
      </c>
      <c r="E10" s="16">
        <v>268.5</v>
      </c>
      <c r="F10" s="16">
        <v>268.8</v>
      </c>
      <c r="G10" s="16">
        <v>269.2</v>
      </c>
      <c r="H10" s="6">
        <f>G10+(H19+H20)/2</f>
        <v>269.25</v>
      </c>
      <c r="I10" s="1"/>
      <c r="J10" s="1"/>
      <c r="K10" s="1"/>
    </row>
    <row r="11">
      <c r="B11" s="1" t="s">
        <v>81</v>
      </c>
      <c r="C11" s="5"/>
      <c r="D11" s="5"/>
      <c r="E11" s="5"/>
      <c r="F11" s="5"/>
      <c r="G11" s="5"/>
      <c r="H11" s="6">
        <f>H10-C10</f>
        <v>0.6499999999999773</v>
      </c>
      <c r="I11" s="1"/>
      <c r="J11" s="1"/>
      <c r="K11" s="1"/>
    </row>
    <row r="12">
      <c r="B12" s="1" t="s">
        <v>288</v>
      </c>
      <c r="C12" s="5"/>
      <c r="D12" s="5"/>
      <c r="E12" s="5"/>
      <c r="F12" s="5">
        <f>F10-D10</f>
        <v>0.19999999999998863</v>
      </c>
      <c r="G12" s="5">
        <f>G10-F10</f>
        <v>0.39999999999997726</v>
      </c>
      <c r="H12" s="6">
        <f>H10-G10</f>
        <v>0.05000000000001137</v>
      </c>
      <c r="I12" s="1"/>
      <c r="J12" s="1"/>
      <c r="K12" s="1"/>
    </row>
    <row r="13">
      <c r="B13" s="1" t="s">
        <v>289</v>
      </c>
      <c r="C13" s="5">
        <f>C15-C10</f>
        <v>0.6999999999999886</v>
      </c>
      <c r="D13" s="5">
        <f>D15-D10</f>
        <v>0.6999999999999886</v>
      </c>
      <c r="E13" s="5">
        <f>E15-E10</f>
        <v>0.8999999999999773</v>
      </c>
      <c r="F13" s="5">
        <f>F15-F10</f>
        <v>0.5999999999999659</v>
      </c>
      <c r="G13" s="5">
        <f>G15-G10</f>
        <v>0</v>
      </c>
      <c r="H13" s="26">
        <v>0.3</v>
      </c>
      <c r="I13" s="1"/>
      <c r="J13" s="1"/>
      <c r="K13" s="1"/>
    </row>
    <row r="14">
      <c r="B14" s="1" t="s">
        <v>290</v>
      </c>
      <c r="C14" s="5"/>
      <c r="D14" s="5"/>
      <c r="E14" s="5"/>
      <c r="F14" s="5"/>
      <c r="G14" s="5"/>
      <c r="H14" s="6"/>
      <c r="I14" s="1"/>
      <c r="J14" s="1"/>
      <c r="K14" s="1"/>
    </row>
    <row r="15">
      <c r="B15" s="1" t="s">
        <v>291</v>
      </c>
      <c r="C15" s="16">
        <v>269.3</v>
      </c>
      <c r="D15" s="16">
        <v>269.3</v>
      </c>
      <c r="E15" s="16">
        <v>269.4</v>
      </c>
      <c r="F15" s="16">
        <v>269.4</v>
      </c>
      <c r="G15" s="16">
        <v>269.2</v>
      </c>
      <c r="H15" s="6">
        <f>H10+H13</f>
        <v>269.55</v>
      </c>
      <c r="I15" s="1"/>
      <c r="J15" s="1"/>
      <c r="K15" s="1"/>
    </row>
    <row r="16">
      <c r="B16" s="1" t="s">
        <v>81</v>
      </c>
      <c r="C16" s="5"/>
      <c r="D16" s="5"/>
      <c r="E16" s="5"/>
      <c r="F16" s="5"/>
      <c r="G16" s="5"/>
      <c r="H16" s="6">
        <f>H15-C15</f>
        <v>0.25</v>
      </c>
      <c r="I16" s="1"/>
      <c r="J16" s="1"/>
      <c r="K16" s="1"/>
    </row>
    <row r="17">
      <c r="B17" s="1" t="s">
        <v>288</v>
      </c>
      <c r="C17" s="5"/>
      <c r="D17" s="5"/>
      <c r="E17" s="5"/>
      <c r="F17" s="5">
        <f>F15-D15</f>
        <v>0.0999999999999659</v>
      </c>
      <c r="G17" s="5">
        <f>G15-F15</f>
        <v>-0.19999999999998863</v>
      </c>
      <c r="H17" s="6">
        <f>H15-G15</f>
        <v>0.35000000000002274</v>
      </c>
      <c r="I17" s="1"/>
      <c r="J17" s="1"/>
      <c r="K17" s="1"/>
    </row>
    <row r="18">
      <c r="B18" s="1" t="s">
        <v>292</v>
      </c>
      <c r="C18" s="5"/>
      <c r="D18" s="5"/>
      <c r="E18" s="5"/>
      <c r="F18" s="5"/>
      <c r="G18" s="16">
        <v>268.851552</v>
      </c>
      <c r="H18" s="6">
        <f>G18+H19+H20</f>
        <v>268.95155200000005</v>
      </c>
      <c r="I18" s="1"/>
      <c r="J18" s="1"/>
      <c r="K18" s="1"/>
    </row>
    <row r="19">
      <c r="B19" s="1" t="s">
        <v>293</v>
      </c>
      <c r="C19" s="5"/>
      <c r="D19" s="5"/>
      <c r="E19" s="5"/>
      <c r="F19" s="5"/>
      <c r="G19" s="5"/>
      <c r="H19" s="26">
        <v>0.25</v>
      </c>
      <c r="I19" s="1"/>
      <c r="J19" s="1"/>
      <c r="K19" s="1"/>
    </row>
    <row r="20">
      <c r="B20" s="1" t="s">
        <v>294</v>
      </c>
      <c r="C20" s="5"/>
      <c r="D20" s="5"/>
      <c r="E20" s="5"/>
      <c r="F20" s="5"/>
      <c r="G20" s="5"/>
      <c r="H20" s="26">
        <v>-0.15</v>
      </c>
      <c r="I20" s="1"/>
      <c r="J20" s="1"/>
      <c r="K20" s="1"/>
    </row>
    <row r="21">
      <c r="B21" s="1" t="s">
        <v>295</v>
      </c>
      <c r="C21" s="5">
        <f>C15</f>
        <v>269.3</v>
      </c>
      <c r="D21" s="5">
        <f>D15</f>
        <v>269.3</v>
      </c>
      <c r="E21" s="5">
        <f>E15</f>
        <v>269.4</v>
      </c>
      <c r="F21" s="5">
        <f>F15</f>
        <v>269.4</v>
      </c>
      <c r="G21" s="5">
        <f>G15</f>
        <v>269.2</v>
      </c>
      <c r="H21" s="6">
        <f>H15</f>
        <v>269.55</v>
      </c>
      <c r="I21" s="1"/>
      <c r="J21" s="1"/>
      <c r="K21" s="1"/>
    </row>
    <row r="22">
      <c r="B22" s="1" t="s">
        <v>296</v>
      </c>
      <c r="C22" s="5"/>
      <c r="D22" s="5"/>
      <c r="E22" s="5"/>
      <c r="F22" s="5"/>
      <c r="G22" s="5"/>
      <c r="H22" s="6"/>
      <c r="I22" s="1"/>
      <c r="J22" s="1"/>
      <c r="K22" s="1"/>
    </row>
    <row r="23">
      <c r="B23" s="1" t="s">
        <v>297</v>
      </c>
      <c r="C23" s="5">
        <f>C15-C10-C13</f>
        <v>0</v>
      </c>
      <c r="D23" s="5">
        <f>D15-D10-D13</f>
        <v>0</v>
      </c>
      <c r="E23" s="5">
        <f>E15-E10-E13</f>
        <v>0</v>
      </c>
      <c r="F23" s="5">
        <f>F15-F10-F13</f>
        <v>0</v>
      </c>
      <c r="G23" s="5">
        <f>G15-G10-G13</f>
        <v>0</v>
      </c>
      <c r="H23" s="6">
        <f>H15-H10-H13</f>
        <v>0</v>
      </c>
      <c r="I23" s="1"/>
      <c r="J23" s="1"/>
      <c r="K23" s="1"/>
    </row>
    <row r="24">
      <c r="B24" s="1" t="s">
        <v>298</v>
      </c>
      <c r="C24" s="13">
        <f>Inputs!F13</f>
        <v>0.84</v>
      </c>
      <c r="D24" s="13">
        <f>Inputs!F14</f>
        <v>0.84</v>
      </c>
      <c r="E24" s="5"/>
      <c r="F24" s="13">
        <f>Inputs!F15</f>
        <v>3.77</v>
      </c>
      <c r="G24" s="13">
        <f>Inputs!F16</f>
        <v>0.56</v>
      </c>
      <c r="H24" s="6"/>
      <c r="I24" s="1"/>
      <c r="J24" s="1"/>
      <c r="K24" s="1"/>
    </row>
    <row r="25">
      <c r="B25" s="1" t="s">
        <v>299</v>
      </c>
      <c r="C25" s="5">
        <f>C28-C30</f>
        <v>-2.6999999999999993</v>
      </c>
      <c r="D25" s="5">
        <f>D28-C28</f>
        <v>-5.599999999999998</v>
      </c>
      <c r="E25" s="5">
        <f>E28</f>
        <v>-34.8</v>
      </c>
      <c r="F25" s="5">
        <f>F28</f>
        <v>-10.9</v>
      </c>
      <c r="G25" s="5">
        <f>G28-F28</f>
        <v>0</v>
      </c>
      <c r="H25" s="26">
        <v>0</v>
      </c>
      <c r="I25" s="1"/>
      <c r="J25" s="1"/>
      <c r="K25" s="1"/>
    </row>
    <row r="26">
      <c r="B26" s="1" t="s">
        <v>300</v>
      </c>
      <c r="C26" s="5">
        <f>C29-C31</f>
        <v>1.799999999999999</v>
      </c>
      <c r="D26" s="5">
        <f>D29-C29</f>
        <v>5.799999999999999</v>
      </c>
      <c r="E26" s="5">
        <f>E29</f>
        <v>20.9</v>
      </c>
      <c r="F26" s="5">
        <f>F29</f>
        <v>12.6</v>
      </c>
      <c r="G26" s="5">
        <f>G29-F29</f>
        <v>1</v>
      </c>
      <c r="H26" s="26">
        <v>0</v>
      </c>
      <c r="I26" s="1"/>
      <c r="J26" s="1"/>
      <c r="K26" s="1"/>
    </row>
    <row r="27">
      <c r="B27" s="1" t="s">
        <v>301</v>
      </c>
      <c r="C27" s="5"/>
      <c r="D27" s="5"/>
      <c r="E27" s="5"/>
      <c r="F27" s="5"/>
      <c r="G27" s="5"/>
      <c r="H27" s="6"/>
      <c r="I27" s="1"/>
      <c r="J27" s="1"/>
      <c r="K27" s="1"/>
    </row>
    <row r="28">
      <c r="B28" s="1" t="s">
        <v>302</v>
      </c>
      <c r="C28" s="16">
        <v>-29.2</v>
      </c>
      <c r="D28" s="16">
        <v>-34.8</v>
      </c>
      <c r="E28" s="5">
        <f>D28</f>
        <v>-34.8</v>
      </c>
      <c r="F28" s="16">
        <v>-10.9</v>
      </c>
      <c r="G28" s="16">
        <v>-10.9</v>
      </c>
      <c r="H28" s="6"/>
      <c r="I28" s="1"/>
      <c r="J28" s="1"/>
      <c r="K28" s="1"/>
    </row>
    <row r="29">
      <c r="B29" s="1" t="s">
        <v>303</v>
      </c>
      <c r="C29" s="16">
        <v>15.1</v>
      </c>
      <c r="D29" s="16">
        <v>20.9</v>
      </c>
      <c r="E29" s="5">
        <f>D29</f>
        <v>20.9</v>
      </c>
      <c r="F29" s="16">
        <v>12.6</v>
      </c>
      <c r="G29" s="16">
        <v>13.6</v>
      </c>
      <c r="H29" s="6"/>
      <c r="I29" s="1"/>
      <c r="J29" s="1"/>
      <c r="K29" s="1"/>
    </row>
    <row r="30">
      <c r="B30" s="1" t="s">
        <v>304</v>
      </c>
      <c r="C30" s="16">
        <v>-26.5</v>
      </c>
      <c r="D30" s="5"/>
      <c r="E30" s="5"/>
      <c r="F30" s="5"/>
      <c r="G30" s="5"/>
      <c r="H30" s="6"/>
      <c r="I30" s="1"/>
      <c r="J30" s="1"/>
      <c r="K30" s="1"/>
    </row>
    <row r="31">
      <c r="B31" s="1" t="s">
        <v>305</v>
      </c>
      <c r="C31" s="16">
        <v>13.3</v>
      </c>
      <c r="D31" s="5"/>
      <c r="E31" s="5"/>
      <c r="F31" s="5"/>
      <c r="G31" s="5"/>
      <c r="H31" s="6"/>
      <c r="I31" s="1"/>
      <c r="J31" s="1"/>
      <c r="K31" s="1"/>
    </row>
    <row r="32">
      <c r="B32" s="1"/>
      <c r="C32" s="5"/>
      <c r="D32" s="5"/>
      <c r="E32" s="5"/>
      <c r="F32" s="5"/>
      <c r="G32" s="5"/>
      <c r="H32" s="6"/>
      <c r="I32" s="1"/>
      <c r="J32" s="1"/>
      <c r="K32" s="1"/>
    </row>
    <row r="33">
      <c r="B33" s="1"/>
      <c r="C33" s="5"/>
      <c r="D33" s="5"/>
      <c r="E33" s="5"/>
      <c r="F33" s="5"/>
      <c r="G33" s="5"/>
      <c r="H33" s="6"/>
      <c r="I33" s="1"/>
      <c r="J33" s="1"/>
      <c r="K33" s="1"/>
    </row>
    <row r="34">
      <c r="B34" s="1"/>
      <c r="C34" s="5"/>
      <c r="D34" s="5"/>
      <c r="E34" s="5"/>
      <c r="F34" s="5"/>
      <c r="G34" s="5"/>
      <c r="H34" s="6"/>
      <c r="I34" s="1"/>
      <c r="J34" s="1"/>
      <c r="K34" s="1"/>
    </row>
    <row r="35">
      <c r="B35" s="1"/>
      <c r="C35" s="5"/>
      <c r="D35" s="5"/>
      <c r="E35" s="5"/>
      <c r="F35" s="5"/>
      <c r="G35" s="5"/>
      <c r="H35" s="6"/>
      <c r="I35" s="1"/>
      <c r="J35" s="1"/>
      <c r="K35" s="1"/>
    </row>
    <row r="36">
      <c r="B36" s="1"/>
      <c r="C36" s="5"/>
      <c r="D36" s="5"/>
      <c r="E36" s="5"/>
      <c r="F36" s="5"/>
      <c r="G36" s="5"/>
      <c r="H36" s="6"/>
      <c r="I36" s="1"/>
      <c r="J36" s="1"/>
      <c r="K36" s="1"/>
    </row>
    <row r="37">
      <c r="B37" s="1"/>
      <c r="C37" s="5"/>
      <c r="D37" s="5"/>
      <c r="E37" s="5"/>
      <c r="F37" s="5"/>
      <c r="G37" s="5"/>
      <c r="H37" s="6"/>
      <c r="I37" s="1"/>
      <c r="J37" s="1"/>
      <c r="K37" s="1"/>
    </row>
    <row r="38">
      <c r="B38" s="1"/>
      <c r="C38" s="5"/>
      <c r="D38" s="5"/>
      <c r="E38" s="5"/>
      <c r="F38" s="5"/>
      <c r="G38" s="5"/>
      <c r="H38" s="6"/>
      <c r="I38" s="1"/>
      <c r="J38" s="1"/>
      <c r="K38" s="1"/>
    </row>
    <row r="39">
      <c r="B39" s="1"/>
      <c r="C39" s="5"/>
      <c r="D39" s="5"/>
      <c r="E39" s="5"/>
      <c r="F39" s="5"/>
      <c r="G39" s="5"/>
      <c r="H39" s="6"/>
      <c r="I39" s="1"/>
      <c r="J39" s="1"/>
      <c r="K39" s="1"/>
    </row>
    <row r="40">
      <c r="B40" s="1"/>
      <c r="C40" s="5"/>
      <c r="D40" s="5"/>
      <c r="E40" s="5"/>
      <c r="F40" s="5"/>
      <c r="G40" s="5"/>
      <c r="H40" s="6"/>
      <c r="I40" s="1"/>
      <c r="J40" s="1"/>
      <c r="K40" s="1"/>
    </row>
    <row r="41">
      <c r="B41" s="1"/>
      <c r="C41" s="5"/>
      <c r="D41" s="5"/>
      <c r="E41" s="5"/>
      <c r="F41" s="5"/>
      <c r="G41" s="5"/>
      <c r="H41" s="6"/>
      <c r="I41" s="1"/>
      <c r="J41" s="1"/>
      <c r="K41" s="1"/>
    </row>
    <row r="42">
      <c r="B42" s="1"/>
      <c r="C42" s="5"/>
      <c r="D42" s="5"/>
      <c r="E42" s="5"/>
      <c r="F42" s="5"/>
      <c r="G42" s="5"/>
      <c r="H42" s="6"/>
      <c r="I42" s="1"/>
      <c r="J42" s="1"/>
      <c r="K42" s="1"/>
    </row>
    <row r="43">
      <c r="B43" s="1"/>
      <c r="C43" s="5"/>
      <c r="D43" s="5"/>
      <c r="E43" s="5"/>
      <c r="F43" s="5"/>
      <c r="G43" s="5"/>
      <c r="H43" s="6"/>
      <c r="I43" s="1"/>
      <c r="J43" s="1"/>
      <c r="K43" s="1"/>
    </row>
    <row r="44">
      <c r="B44" s="1"/>
      <c r="C44" s="5"/>
      <c r="D44" s="5"/>
      <c r="E44" s="5"/>
      <c r="F44" s="5"/>
      <c r="G44" s="5"/>
      <c r="H44" s="6"/>
      <c r="I44" s="1"/>
      <c r="J44" s="1"/>
      <c r="K44" s="1"/>
    </row>
    <row r="45">
      <c r="B45" s="1"/>
      <c r="C45" s="5"/>
      <c r="D45" s="5"/>
      <c r="E45" s="5"/>
      <c r="F45" s="5"/>
      <c r="G45" s="5"/>
      <c r="H45" s="6"/>
      <c r="I45" s="1"/>
      <c r="J45" s="1"/>
      <c r="K45" s="1"/>
    </row>
    <row r="46">
      <c r="B46" s="1"/>
      <c r="C46" s="5"/>
      <c r="D46" s="5"/>
      <c r="E46" s="5"/>
      <c r="F46" s="5"/>
      <c r="G46" s="5"/>
      <c r="H46" s="6"/>
      <c r="I46" s="1"/>
      <c r="J46" s="1"/>
      <c r="K46" s="1"/>
    </row>
    <row r="47">
      <c r="B47" s="1"/>
      <c r="C47" s="5"/>
      <c r="D47" s="5"/>
      <c r="E47" s="5"/>
      <c r="F47" s="5"/>
      <c r="G47" s="5"/>
      <c r="H47" s="6"/>
      <c r="I47" s="1"/>
      <c r="J47" s="1"/>
      <c r="K47" s="1"/>
    </row>
    <row r="48">
      <c r="B48" s="1"/>
      <c r="C48" s="5"/>
      <c r="D48" s="5"/>
      <c r="E48" s="5"/>
      <c r="F48" s="5"/>
      <c r="G48" s="5"/>
      <c r="H48" s="6"/>
      <c r="I48" s="1"/>
      <c r="J48" s="1"/>
      <c r="K48" s="1"/>
    </row>
    <row r="49">
      <c r="B49" s="1"/>
      <c r="C49" s="5"/>
      <c r="D49" s="5"/>
      <c r="E49" s="5"/>
      <c r="F49" s="5"/>
      <c r="G49" s="5"/>
      <c r="H49" s="6"/>
      <c r="I49" s="1"/>
      <c r="J49" s="1"/>
      <c r="K49" s="1"/>
    </row>
    <row r="50">
      <c r="B50" s="1"/>
      <c r="C50" s="5"/>
      <c r="D50" s="5"/>
      <c r="E50" s="5"/>
      <c r="F50" s="5"/>
      <c r="G50" s="5"/>
      <c r="H50" s="6"/>
      <c r="I50" s="1"/>
      <c r="J50" s="1"/>
      <c r="K50" s="1"/>
    </row>
    <row r="51">
      <c r="B51" s="1"/>
      <c r="C51" s="5"/>
      <c r="D51" s="5"/>
      <c r="E51" s="5"/>
      <c r="F51" s="5"/>
      <c r="G51" s="5"/>
      <c r="H51" s="6"/>
      <c r="I51" s="1"/>
      <c r="J51" s="1"/>
      <c r="K51" s="1"/>
    </row>
    <row r="52">
      <c r="B52" s="1"/>
      <c r="C52" s="5"/>
      <c r="D52" s="5"/>
      <c r="E52" s="5"/>
      <c r="F52" s="5"/>
      <c r="G52" s="5"/>
      <c r="H52" s="6"/>
      <c r="I52" s="1"/>
      <c r="J52" s="1"/>
      <c r="K52" s="1"/>
    </row>
    <row r="53">
      <c r="B53" s="1"/>
      <c r="C53" s="5"/>
      <c r="D53" s="5"/>
      <c r="E53" s="5"/>
      <c r="F53" s="5"/>
      <c r="G53" s="5"/>
      <c r="H53" s="6"/>
      <c r="I53" s="1"/>
      <c r="J53" s="1"/>
      <c r="K53" s="1"/>
    </row>
    <row r="54">
      <c r="B54" s="1"/>
      <c r="C54" s="5"/>
      <c r="D54" s="5"/>
      <c r="E54" s="5"/>
      <c r="F54" s="5"/>
      <c r="G54" s="5"/>
      <c r="H54" s="6"/>
      <c r="I54" s="1"/>
      <c r="J54" s="1"/>
      <c r="K54" s="1"/>
    </row>
    <row r="55">
      <c r="B55" s="1"/>
      <c r="C55" s="5"/>
      <c r="D55" s="5"/>
      <c r="E55" s="5"/>
      <c r="F55" s="5"/>
      <c r="G55" s="5"/>
      <c r="H55" s="6"/>
      <c r="I55" s="1"/>
      <c r="J55" s="1"/>
      <c r="K55" s="1"/>
    </row>
    <row r="56">
      <c r="B56" s="1"/>
      <c r="C56" s="5"/>
      <c r="D56" s="5"/>
      <c r="E56" s="5"/>
      <c r="F56" s="5"/>
      <c r="G56" s="5"/>
      <c r="H56" s="6"/>
      <c r="I56" s="1"/>
      <c r="J56" s="1"/>
      <c r="K56" s="1"/>
    </row>
    <row r="57">
      <c r="B57" s="1"/>
      <c r="C57" s="5"/>
      <c r="D57" s="5"/>
      <c r="E57" s="5"/>
      <c r="F57" s="5"/>
      <c r="G57" s="5"/>
      <c r="H57" s="6"/>
      <c r="I57" s="1"/>
      <c r="J57" s="1"/>
      <c r="K57" s="1"/>
    </row>
    <row r="58">
      <c r="B58" s="1"/>
      <c r="C58" s="5"/>
      <c r="D58" s="5"/>
      <c r="E58" s="5"/>
      <c r="F58" s="5"/>
      <c r="G58" s="5"/>
      <c r="H58" s="6"/>
      <c r="I58" s="1"/>
      <c r="J58" s="1"/>
      <c r="K58" s="1"/>
    </row>
    <row r="59">
      <c r="B59" s="1"/>
      <c r="C59" s="5"/>
      <c r="D59" s="5"/>
      <c r="E59" s="5"/>
      <c r="F59" s="5"/>
      <c r="G59" s="5"/>
      <c r="H59" s="6"/>
      <c r="I59" s="1"/>
      <c r="J59" s="1"/>
      <c r="K59" s="1"/>
    </row>
    <row r="60">
      <c r="B60" s="1"/>
      <c r="C60" s="5"/>
      <c r="D60" s="5"/>
      <c r="E60" s="5"/>
      <c r="F60" s="5"/>
      <c r="G60" s="5"/>
      <c r="H60" s="6"/>
      <c r="I60" s="1"/>
      <c r="J60" s="1"/>
      <c r="K60" s="1"/>
    </row>
    <row r="61">
      <c r="B61" s="1"/>
      <c r="C61" s="5"/>
      <c r="D61" s="5"/>
      <c r="E61" s="5"/>
      <c r="F61" s="5"/>
      <c r="G61" s="5"/>
      <c r="H61" s="6"/>
      <c r="I61" s="1"/>
      <c r="J61" s="1"/>
      <c r="K61" s="1"/>
    </row>
    <row r="62">
      <c r="B62" s="1"/>
      <c r="C62" s="5"/>
      <c r="D62" s="5"/>
      <c r="E62" s="5"/>
      <c r="F62" s="5"/>
      <c r="G62" s="5"/>
      <c r="H62" s="6"/>
      <c r="I62" s="1"/>
      <c r="J62" s="1"/>
      <c r="K62" s="1"/>
    </row>
    <row r="63">
      <c r="B63" s="1"/>
      <c r="C63" s="5"/>
      <c r="D63" s="5"/>
      <c r="E63" s="5"/>
      <c r="F63" s="5"/>
      <c r="G63" s="5"/>
      <c r="H63" s="6"/>
      <c r="I63" s="1"/>
      <c r="J63" s="1"/>
      <c r="K63" s="1"/>
    </row>
    <row r="64">
      <c r="B64" s="1"/>
      <c r="C64" s="5"/>
      <c r="D64" s="5"/>
      <c r="E64" s="5"/>
      <c r="F64" s="5"/>
      <c r="G64" s="5"/>
      <c r="H64" s="6"/>
      <c r="I64" s="1"/>
      <c r="J64" s="1"/>
      <c r="K64" s="1"/>
    </row>
    <row r="65">
      <c r="B65" s="1"/>
      <c r="C65" s="5"/>
      <c r="D65" s="5"/>
      <c r="E65" s="5"/>
      <c r="F65" s="5"/>
      <c r="G65" s="5"/>
      <c r="H65" s="6"/>
      <c r="I65" s="1"/>
      <c r="J65" s="1"/>
      <c r="K65" s="1"/>
    </row>
    <row r="66">
      <c r="B66" s="1"/>
      <c r="C66" s="5"/>
      <c r="D66" s="5"/>
      <c r="E66" s="5"/>
      <c r="F66" s="5"/>
      <c r="G66" s="5"/>
      <c r="H66" s="6"/>
      <c r="I66" s="1"/>
      <c r="J66" s="1"/>
      <c r="K66" s="1"/>
    </row>
    <row r="67">
      <c r="B67" s="1"/>
      <c r="C67" s="5"/>
      <c r="D67" s="5"/>
      <c r="E67" s="5"/>
      <c r="F67" s="5"/>
      <c r="G67" s="5"/>
      <c r="H67" s="6"/>
      <c r="I67" s="1"/>
      <c r="J67" s="1"/>
      <c r="K67" s="1"/>
    </row>
    <row r="68">
      <c r="B68" s="1"/>
      <c r="C68" s="5"/>
      <c r="D68" s="5"/>
      <c r="E68" s="5"/>
      <c r="F68" s="5"/>
      <c r="G68" s="5"/>
      <c r="H68" s="6"/>
      <c r="I68" s="1"/>
      <c r="J68" s="1"/>
      <c r="K68" s="1"/>
    </row>
    <row r="69">
      <c r="B69" s="1"/>
      <c r="C69" s="5"/>
      <c r="D69" s="5"/>
      <c r="E69" s="5"/>
      <c r="F69" s="5"/>
      <c r="G69" s="5"/>
      <c r="H69" s="6"/>
      <c r="I69" s="1"/>
      <c r="J69" s="1"/>
      <c r="K69" s="1"/>
    </row>
    <row r="70">
      <c r="B70" s="1"/>
      <c r="C70" s="5"/>
      <c r="D70" s="5"/>
      <c r="E70" s="5"/>
      <c r="F70" s="5"/>
      <c r="G70" s="5"/>
      <c r="H70" s="6"/>
      <c r="I70" s="1"/>
      <c r="J70" s="1"/>
      <c r="K70" s="1"/>
    </row>
    <row r="71">
      <c r="B71" s="1"/>
      <c r="C71" s="5"/>
      <c r="D71" s="5"/>
      <c r="E71" s="5"/>
      <c r="F71" s="5"/>
      <c r="G71" s="5"/>
      <c r="H71" s="6"/>
      <c r="I71" s="1"/>
      <c r="J71" s="1"/>
      <c r="K71" s="1"/>
    </row>
    <row r="72">
      <c r="B72" s="1"/>
      <c r="C72" s="5"/>
      <c r="D72" s="5"/>
      <c r="E72" s="5"/>
      <c r="F72" s="5"/>
      <c r="G72" s="5"/>
      <c r="H72" s="6"/>
      <c r="I72" s="1"/>
      <c r="J72" s="1"/>
      <c r="K72" s="1"/>
    </row>
    <row r="73">
      <c r="B73" s="1"/>
      <c r="C73" s="5"/>
      <c r="D73" s="5"/>
      <c r="E73" s="5"/>
      <c r="F73" s="5"/>
      <c r="G73" s="5"/>
      <c r="H73" s="6"/>
      <c r="I73" s="1"/>
      <c r="J73" s="1"/>
      <c r="K73" s="1"/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/>
      <c r="C76" s="5"/>
      <c r="D76" s="5"/>
      <c r="E76" s="5"/>
      <c r="F76" s="5"/>
      <c r="G76" s="5"/>
      <c r="H76" s="6"/>
      <c r="I76" s="1"/>
      <c r="J76" s="1"/>
      <c r="K76" s="1"/>
    </row>
    <row r="77">
      <c r="B77" s="1"/>
      <c r="C77" s="5"/>
      <c r="D77" s="5"/>
      <c r="E77" s="5"/>
      <c r="F77" s="5"/>
      <c r="G77" s="5"/>
      <c r="H77" s="6"/>
      <c r="I77" s="1"/>
      <c r="J77" s="1"/>
      <c r="K77" s="1"/>
    </row>
    <row r="78">
      <c r="B78" s="1"/>
      <c r="C78" s="5"/>
      <c r="D78" s="5"/>
      <c r="E78" s="5"/>
      <c r="F78" s="5"/>
      <c r="G78" s="5"/>
      <c r="H78" s="6"/>
      <c r="I78" s="1"/>
      <c r="J78" s="1"/>
      <c r="K78" s="1"/>
    </row>
    <row r="79">
      <c r="B79" s="1"/>
      <c r="C79" s="5"/>
      <c r="D79" s="5"/>
      <c r="E79" s="5"/>
      <c r="F79" s="5"/>
      <c r="G79" s="5"/>
      <c r="H79" s="6"/>
      <c r="I79" s="1"/>
      <c r="J79" s="1"/>
      <c r="K79" s="1"/>
    </row>
    <row r="80">
      <c r="B80" s="1"/>
      <c r="C80" s="5"/>
      <c r="D80" s="5"/>
      <c r="E80" s="5"/>
      <c r="F80" s="5"/>
      <c r="G80" s="5"/>
      <c r="H80" s="6"/>
      <c r="I80" s="1"/>
      <c r="J80" s="1"/>
      <c r="K80" s="1"/>
    </row>
    <row r="81">
      <c r="B81" s="1"/>
      <c r="C81" s="5"/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8" width="14" customWidth="1"/>
    <col min="9" max="9" width="18" customWidth="1"/>
    <col min="10" max="10" width="16" customWidth="1"/>
    <col min="11" max="11" width="87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306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307</v>
      </c>
      <c r="C10" s="5" t="s">
        <v>308</v>
      </c>
      <c r="D10" s="5" t="s">
        <v>309</v>
      </c>
      <c r="E10" s="5" t="s">
        <v>310</v>
      </c>
      <c r="F10" s="5" t="s">
        <v>311</v>
      </c>
      <c r="G10" s="5" t="s">
        <v>312</v>
      </c>
      <c r="H10" s="6" t="s">
        <v>313</v>
      </c>
      <c r="I10" s="1" t="s">
        <v>314</v>
      </c>
      <c r="J10" s="1"/>
      <c r="K10" s="1"/>
    </row>
    <row r="11">
      <c r="B11" s="1" t="s">
        <v>315</v>
      </c>
      <c r="C11" s="5" t="s">
        <v>316</v>
      </c>
      <c r="D11" s="5" t="s">
        <v>317</v>
      </c>
      <c r="E11" s="28">
        <v>0.13</v>
      </c>
      <c r="F11" s="28">
        <v>0.17</v>
      </c>
      <c r="G11" s="10">
        <f>AVERAGE(E11:F11)</f>
        <v>0.15000000000000002</v>
      </c>
      <c r="H11" s="6"/>
      <c r="I11" s="1"/>
      <c r="J11" s="1"/>
      <c r="K11" s="1"/>
    </row>
    <row r="12">
      <c r="B12" s="1" t="s">
        <v>318</v>
      </c>
      <c r="C12" s="5" t="s">
        <v>316</v>
      </c>
      <c r="D12" s="5" t="s">
        <v>317</v>
      </c>
      <c r="E12" s="28">
        <v>0.11</v>
      </c>
      <c r="F12" s="28">
        <v>0.13</v>
      </c>
      <c r="G12" s="10">
        <f>AVERAGE(E12:F12)</f>
        <v>0.12</v>
      </c>
      <c r="H12" s="6"/>
      <c r="I12" s="1"/>
      <c r="J12" s="1"/>
      <c r="K12" s="1"/>
    </row>
    <row r="13">
      <c r="B13" s="1" t="s">
        <v>319</v>
      </c>
      <c r="C13" s="5" t="s">
        <v>316</v>
      </c>
      <c r="D13" s="5" t="s">
        <v>317</v>
      </c>
      <c r="E13" s="28">
        <v>0.01</v>
      </c>
      <c r="F13" s="28">
        <v>0.03</v>
      </c>
      <c r="G13" s="10">
        <f>AVERAGE(E13:F13)</f>
        <v>0.02</v>
      </c>
      <c r="H13" s="6"/>
      <c r="I13" s="1"/>
      <c r="J13" s="1"/>
      <c r="K13" s="1"/>
    </row>
    <row r="14">
      <c r="B14" s="1" t="s">
        <v>320</v>
      </c>
      <c r="C14" s="5" t="s">
        <v>316</v>
      </c>
      <c r="D14" s="5" t="s">
        <v>317</v>
      </c>
      <c r="E14" s="28">
        <v>0.16</v>
      </c>
      <c r="F14" s="28">
        <v>0.2</v>
      </c>
      <c r="G14" s="10">
        <f>AVERAGE(E14:F14)</f>
        <v>0.18</v>
      </c>
      <c r="H14" s="6"/>
      <c r="I14" s="1"/>
      <c r="J14" s="1"/>
      <c r="K14" s="1"/>
    </row>
    <row r="15">
      <c r="B15" s="1" t="s">
        <v>321</v>
      </c>
      <c r="C15" s="5" t="s">
        <v>316</v>
      </c>
      <c r="D15" s="5" t="s">
        <v>317</v>
      </c>
      <c r="E15" s="47">
        <v>3.05</v>
      </c>
      <c r="F15" s="47">
        <v>3.13</v>
      </c>
      <c r="G15" s="30">
        <f>AVERAGE(E15:F15)</f>
        <v>3.09</v>
      </c>
      <c r="H15" s="6"/>
      <c r="I15" s="1"/>
      <c r="J15" s="1"/>
      <c r="K15" s="1"/>
    </row>
    <row r="16">
      <c r="B16" s="1" t="s">
        <v>322</v>
      </c>
      <c r="C16" s="5" t="s">
        <v>316</v>
      </c>
      <c r="D16" s="5" t="s">
        <v>317</v>
      </c>
      <c r="E16" s="16">
        <v>100</v>
      </c>
      <c r="F16" s="16">
        <v>120</v>
      </c>
      <c r="G16" s="5">
        <f>AVERAGE(E16:F16)</f>
        <v>110</v>
      </c>
      <c r="H16" s="6"/>
      <c r="I16" s="1"/>
      <c r="J16" s="1"/>
      <c r="K16" s="1"/>
    </row>
    <row r="17">
      <c r="B17" s="1" t="s">
        <v>323</v>
      </c>
      <c r="C17" s="5" t="s">
        <v>316</v>
      </c>
      <c r="D17" s="5" t="s">
        <v>317</v>
      </c>
      <c r="E17" s="28">
        <v>0.01</v>
      </c>
      <c r="F17" s="28">
        <v>0.01</v>
      </c>
      <c r="G17" s="10">
        <f>AVERAGE(E17:F17)</f>
        <v>0.01</v>
      </c>
      <c r="H17" s="6"/>
      <c r="I17" s="1"/>
      <c r="J17" s="1"/>
      <c r="K17" s="1"/>
    </row>
    <row r="18">
      <c r="B18" s="1" t="s">
        <v>324</v>
      </c>
      <c r="C18" s="5" t="s">
        <v>316</v>
      </c>
      <c r="D18" s="5" t="s">
        <v>317</v>
      </c>
      <c r="E18" s="28">
        <v>0.24</v>
      </c>
      <c r="F18" s="28">
        <v>0.24</v>
      </c>
      <c r="G18" s="10">
        <f>AVERAGE(E18:F18)</f>
        <v>0.24</v>
      </c>
      <c r="H18" s="6"/>
      <c r="I18" s="1"/>
      <c r="J18" s="1"/>
      <c r="K18" s="1"/>
    </row>
    <row r="19">
      <c r="B19" s="1"/>
      <c r="C19" s="5"/>
      <c r="D19" s="5"/>
      <c r="E19" s="5"/>
      <c r="F19" s="5"/>
      <c r="G19" s="5"/>
      <c r="H19" s="6"/>
      <c r="I19" s="1"/>
      <c r="J19" s="1"/>
      <c r="K19" s="1"/>
    </row>
    <row r="20" ht="22.5">
      <c r="B20" s="1" t="s">
        <v>325</v>
      </c>
      <c r="C20" s="5" t="s">
        <v>326</v>
      </c>
      <c r="D20" s="5"/>
      <c r="E20" s="5"/>
      <c r="F20" s="5"/>
      <c r="G20" s="5"/>
      <c r="H20" s="6"/>
      <c r="I20" s="1"/>
      <c r="J20" s="1"/>
      <c r="K20" s="18" t="s">
        <v>327</v>
      </c>
    </row>
    <row r="21" ht="22.5">
      <c r="B21" s="1" t="s">
        <v>328</v>
      </c>
      <c r="C21" s="5" t="s">
        <v>326</v>
      </c>
      <c r="D21" s="5"/>
      <c r="E21" s="5"/>
      <c r="F21" s="5"/>
      <c r="G21" s="5"/>
      <c r="H21" s="6"/>
      <c r="I21" s="1"/>
      <c r="J21" s="1"/>
      <c r="K21" s="18" t="s">
        <v>329</v>
      </c>
    </row>
    <row r="22">
      <c r="B22" s="1"/>
      <c r="C22" s="5"/>
      <c r="D22" s="5"/>
      <c r="E22" s="5"/>
      <c r="F22" s="5"/>
      <c r="G22" s="5"/>
      <c r="H22" s="6"/>
      <c r="I22" s="1"/>
      <c r="J22" s="1"/>
      <c r="K22" s="1"/>
    </row>
    <row r="23">
      <c r="B23" s="1"/>
      <c r="C23" s="5"/>
      <c r="D23" s="5"/>
      <c r="E23" s="5"/>
      <c r="F23" s="5"/>
      <c r="G23" s="5"/>
      <c r="H23" s="6"/>
      <c r="I23" s="1"/>
      <c r="J23" s="1"/>
      <c r="K23" s="1"/>
    </row>
    <row r="24">
      <c r="B24" s="1"/>
      <c r="C24" s="5"/>
      <c r="D24" s="5"/>
      <c r="E24" s="5"/>
      <c r="F24" s="5"/>
      <c r="G24" s="5"/>
      <c r="H24" s="6"/>
      <c r="I24" s="1"/>
      <c r="J24" s="1"/>
      <c r="K24" s="1"/>
    </row>
    <row r="25">
      <c r="B25" s="1"/>
      <c r="C25" s="5"/>
      <c r="D25" s="5"/>
      <c r="E25" s="5"/>
      <c r="F25" s="5"/>
      <c r="G25" s="5"/>
      <c r="H25" s="6"/>
      <c r="I25" s="1"/>
      <c r="J25" s="1"/>
      <c r="K25" s="1"/>
    </row>
    <row r="26">
      <c r="B26" s="1"/>
      <c r="C26" s="5"/>
      <c r="D26" s="5"/>
      <c r="E26" s="5"/>
      <c r="F26" s="5"/>
      <c r="G26" s="5"/>
      <c r="H26" s="6"/>
      <c r="I26" s="1"/>
      <c r="J26" s="1"/>
      <c r="K26" s="1"/>
    </row>
    <row r="27">
      <c r="B27" s="1"/>
      <c r="C27" s="5"/>
      <c r="D27" s="5"/>
      <c r="E27" s="5"/>
      <c r="F27" s="5"/>
      <c r="G27" s="5"/>
      <c r="H27" s="6"/>
      <c r="I27" s="1"/>
      <c r="J27" s="1"/>
      <c r="K27" s="1"/>
    </row>
    <row r="28">
      <c r="B28" s="1"/>
      <c r="C28" s="5"/>
      <c r="D28" s="5"/>
      <c r="E28" s="5"/>
      <c r="F28" s="5"/>
      <c r="G28" s="5"/>
      <c r="H28" s="6"/>
      <c r="I28" s="1"/>
      <c r="J28" s="1"/>
      <c r="K28" s="1"/>
    </row>
    <row r="29">
      <c r="B29" s="1"/>
      <c r="C29" s="5"/>
      <c r="D29" s="5"/>
      <c r="E29" s="5"/>
      <c r="F29" s="5"/>
      <c r="G29" s="5"/>
      <c r="H29" s="6"/>
      <c r="I29" s="1"/>
      <c r="J29" s="1"/>
      <c r="K29" s="1"/>
    </row>
    <row r="30">
      <c r="B30" s="1"/>
      <c r="C30" s="5"/>
      <c r="D30" s="5"/>
      <c r="E30" s="5"/>
      <c r="F30" s="5"/>
      <c r="G30" s="5"/>
      <c r="H30" s="6"/>
      <c r="I30" s="1"/>
      <c r="J30" s="1"/>
      <c r="K30" s="1"/>
    </row>
    <row r="31">
      <c r="B31" s="1"/>
      <c r="C31" s="5"/>
      <c r="D31" s="5"/>
      <c r="E31" s="5"/>
      <c r="F31" s="5"/>
      <c r="G31" s="5"/>
      <c r="H31" s="6"/>
      <c r="I31" s="1"/>
      <c r="J31" s="1"/>
      <c r="K31" s="1"/>
    </row>
    <row r="32">
      <c r="B32" s="1"/>
      <c r="C32" s="5"/>
      <c r="D32" s="5"/>
      <c r="E32" s="5"/>
      <c r="F32" s="5"/>
      <c r="G32" s="5"/>
      <c r="H32" s="6"/>
      <c r="I32" s="1"/>
      <c r="J32" s="1"/>
      <c r="K32" s="1"/>
    </row>
    <row r="33">
      <c r="B33" s="1"/>
      <c r="C33" s="5"/>
      <c r="D33" s="5"/>
      <c r="E33" s="5"/>
      <c r="F33" s="5"/>
      <c r="G33" s="5"/>
      <c r="H33" s="6"/>
      <c r="I33" s="1"/>
      <c r="J33" s="1"/>
      <c r="K33" s="1"/>
    </row>
    <row r="34">
      <c r="B34" s="1"/>
      <c r="C34" s="5"/>
      <c r="D34" s="5"/>
      <c r="E34" s="5"/>
      <c r="F34" s="5"/>
      <c r="G34" s="5"/>
      <c r="H34" s="6"/>
      <c r="I34" s="1"/>
      <c r="J34" s="1"/>
      <c r="K34" s="1"/>
    </row>
    <row r="35">
      <c r="B35" s="1"/>
      <c r="C35" s="5"/>
      <c r="D35" s="5"/>
      <c r="E35" s="5"/>
      <c r="F35" s="5"/>
      <c r="G35" s="5"/>
      <c r="H35" s="6"/>
      <c r="I35" s="1"/>
      <c r="J35" s="1"/>
      <c r="K35" s="1"/>
    </row>
    <row r="36">
      <c r="B36" s="1"/>
      <c r="C36" s="5"/>
      <c r="D36" s="5"/>
      <c r="E36" s="5"/>
      <c r="F36" s="5"/>
      <c r="G36" s="5"/>
      <c r="H36" s="6"/>
      <c r="I36" s="1"/>
      <c r="J36" s="1"/>
      <c r="K36" s="1"/>
    </row>
    <row r="37">
      <c r="B37" s="1"/>
      <c r="C37" s="5"/>
      <c r="D37" s="5"/>
      <c r="E37" s="5"/>
      <c r="F37" s="5"/>
      <c r="G37" s="5"/>
      <c r="H37" s="6"/>
      <c r="I37" s="1"/>
      <c r="J37" s="1"/>
      <c r="K37" s="1"/>
    </row>
    <row r="38">
      <c r="B38" s="1"/>
      <c r="C38" s="5"/>
      <c r="D38" s="5"/>
      <c r="E38" s="5"/>
      <c r="F38" s="5"/>
      <c r="G38" s="5"/>
      <c r="H38" s="6"/>
      <c r="I38" s="1"/>
      <c r="J38" s="1"/>
      <c r="K38" s="1"/>
    </row>
    <row r="39">
      <c r="B39" s="1"/>
      <c r="C39" s="5"/>
      <c r="D39" s="5"/>
      <c r="E39" s="5"/>
      <c r="F39" s="5"/>
      <c r="G39" s="5"/>
      <c r="H39" s="6"/>
      <c r="I39" s="1"/>
      <c r="J39" s="1"/>
      <c r="K39" s="1"/>
    </row>
    <row r="40">
      <c r="B40" s="1"/>
      <c r="C40" s="5"/>
      <c r="D40" s="5"/>
      <c r="E40" s="5"/>
      <c r="F40" s="5"/>
      <c r="G40" s="5"/>
      <c r="H40" s="6"/>
      <c r="I40" s="1"/>
      <c r="J40" s="1"/>
      <c r="K40" s="1"/>
    </row>
    <row r="41">
      <c r="B41" s="1"/>
      <c r="C41" s="5"/>
      <c r="D41" s="5"/>
      <c r="E41" s="5"/>
      <c r="F41" s="5"/>
      <c r="G41" s="5"/>
      <c r="H41" s="6"/>
      <c r="I41" s="1"/>
      <c r="J41" s="1"/>
      <c r="K41" s="1"/>
    </row>
    <row r="42">
      <c r="B42" s="1"/>
      <c r="C42" s="5"/>
      <c r="D42" s="5"/>
      <c r="E42" s="5"/>
      <c r="F42" s="5"/>
      <c r="G42" s="5"/>
      <c r="H42" s="6"/>
      <c r="I42" s="1"/>
      <c r="J42" s="1"/>
      <c r="K42" s="1"/>
    </row>
    <row r="43">
      <c r="B43" s="1"/>
      <c r="C43" s="5"/>
      <c r="D43" s="5"/>
      <c r="E43" s="5"/>
      <c r="F43" s="5"/>
      <c r="G43" s="5"/>
      <c r="H43" s="6"/>
      <c r="I43" s="1"/>
      <c r="J43" s="1"/>
      <c r="K43" s="1"/>
    </row>
    <row r="44">
      <c r="B44" s="1"/>
      <c r="C44" s="5"/>
      <c r="D44" s="5"/>
      <c r="E44" s="5"/>
      <c r="F44" s="5"/>
      <c r="G44" s="5"/>
      <c r="H44" s="6"/>
      <c r="I44" s="1"/>
      <c r="J44" s="1"/>
      <c r="K44" s="1"/>
    </row>
    <row r="45">
      <c r="B45" s="1"/>
      <c r="C45" s="5"/>
      <c r="D45" s="5"/>
      <c r="E45" s="5"/>
      <c r="F45" s="5"/>
      <c r="G45" s="5"/>
      <c r="H45" s="6"/>
      <c r="I45" s="1"/>
      <c r="J45" s="1"/>
      <c r="K45" s="1"/>
    </row>
    <row r="46">
      <c r="B46" s="1"/>
      <c r="C46" s="5"/>
      <c r="D46" s="5"/>
      <c r="E46" s="5"/>
      <c r="F46" s="5"/>
      <c r="G46" s="5"/>
      <c r="H46" s="6"/>
      <c r="I46" s="1"/>
      <c r="J46" s="1"/>
      <c r="K46" s="1"/>
    </row>
    <row r="47">
      <c r="B47" s="1"/>
      <c r="C47" s="5"/>
      <c r="D47" s="5"/>
      <c r="E47" s="5"/>
      <c r="F47" s="5"/>
      <c r="G47" s="5"/>
      <c r="H47" s="6"/>
      <c r="I47" s="1"/>
      <c r="J47" s="1"/>
      <c r="K47" s="1"/>
    </row>
    <row r="48">
      <c r="B48" s="1"/>
      <c r="C48" s="5"/>
      <c r="D48" s="5"/>
      <c r="E48" s="5"/>
      <c r="F48" s="5"/>
      <c r="G48" s="5"/>
      <c r="H48" s="6"/>
      <c r="I48" s="1"/>
      <c r="J48" s="1"/>
      <c r="K48" s="1"/>
    </row>
    <row r="49">
      <c r="B49" s="1"/>
      <c r="C49" s="5"/>
      <c r="D49" s="5"/>
      <c r="E49" s="5"/>
      <c r="F49" s="5"/>
      <c r="G49" s="5"/>
      <c r="H49" s="6"/>
      <c r="I49" s="1"/>
      <c r="J49" s="1"/>
      <c r="K49" s="1"/>
    </row>
    <row r="50">
      <c r="B50" s="1"/>
      <c r="C50" s="5"/>
      <c r="D50" s="5"/>
      <c r="E50" s="5"/>
      <c r="F50" s="5"/>
      <c r="G50" s="5"/>
      <c r="H50" s="6"/>
      <c r="I50" s="1"/>
      <c r="J50" s="1"/>
      <c r="K50" s="1"/>
    </row>
    <row r="51">
      <c r="B51" s="1"/>
      <c r="C51" s="5"/>
      <c r="D51" s="5"/>
      <c r="E51" s="5"/>
      <c r="F51" s="5"/>
      <c r="G51" s="5"/>
      <c r="H51" s="6"/>
      <c r="I51" s="1"/>
      <c r="J51" s="1"/>
      <c r="K51" s="1"/>
    </row>
    <row r="52">
      <c r="B52" s="1"/>
      <c r="C52" s="5"/>
      <c r="D52" s="5"/>
      <c r="E52" s="5"/>
      <c r="F52" s="5"/>
      <c r="G52" s="5"/>
      <c r="H52" s="6"/>
      <c r="I52" s="1"/>
      <c r="J52" s="1"/>
      <c r="K52" s="1"/>
    </row>
    <row r="53">
      <c r="B53" s="1"/>
      <c r="C53" s="5"/>
      <c r="D53" s="5"/>
      <c r="E53" s="5"/>
      <c r="F53" s="5"/>
      <c r="G53" s="5"/>
      <c r="H53" s="6"/>
      <c r="I53" s="1"/>
      <c r="J53" s="1"/>
      <c r="K53" s="1"/>
    </row>
    <row r="54">
      <c r="B54" s="1"/>
      <c r="C54" s="5"/>
      <c r="D54" s="5"/>
      <c r="E54" s="5"/>
      <c r="F54" s="5"/>
      <c r="G54" s="5"/>
      <c r="H54" s="6"/>
      <c r="I54" s="1"/>
      <c r="J54" s="1"/>
      <c r="K54" s="1"/>
    </row>
    <row r="55">
      <c r="B55" s="1"/>
      <c r="C55" s="5"/>
      <c r="D55" s="5"/>
      <c r="E55" s="5"/>
      <c r="F55" s="5"/>
      <c r="G55" s="5"/>
      <c r="H55" s="6"/>
      <c r="I55" s="1"/>
      <c r="J55" s="1"/>
      <c r="K55" s="1"/>
    </row>
    <row r="56">
      <c r="B56" s="1"/>
      <c r="C56" s="5"/>
      <c r="D56" s="5"/>
      <c r="E56" s="5"/>
      <c r="F56" s="5"/>
      <c r="G56" s="5"/>
      <c r="H56" s="6"/>
      <c r="I56" s="1"/>
      <c r="J56" s="1"/>
      <c r="K56" s="1"/>
    </row>
    <row r="57">
      <c r="B57" s="1"/>
      <c r="C57" s="5"/>
      <c r="D57" s="5"/>
      <c r="E57" s="5"/>
      <c r="F57" s="5"/>
      <c r="G57" s="5"/>
      <c r="H57" s="6"/>
      <c r="I57" s="1"/>
      <c r="J57" s="1"/>
      <c r="K57" s="1"/>
    </row>
    <row r="58">
      <c r="B58" s="1"/>
      <c r="C58" s="5"/>
      <c r="D58" s="5"/>
      <c r="E58" s="5"/>
      <c r="F58" s="5"/>
      <c r="G58" s="5"/>
      <c r="H58" s="6"/>
      <c r="I58" s="1"/>
      <c r="J58" s="1"/>
      <c r="K58" s="1"/>
    </row>
    <row r="59">
      <c r="B59" s="1"/>
      <c r="C59" s="5"/>
      <c r="D59" s="5"/>
      <c r="E59" s="5"/>
      <c r="F59" s="5"/>
      <c r="G59" s="5"/>
      <c r="H59" s="6"/>
      <c r="I59" s="1"/>
      <c r="J59" s="1"/>
      <c r="K59" s="1"/>
    </row>
    <row r="60">
      <c r="B60" s="1"/>
      <c r="C60" s="5"/>
      <c r="D60" s="5"/>
      <c r="E60" s="5"/>
      <c r="F60" s="5"/>
      <c r="G60" s="5"/>
      <c r="H60" s="6"/>
      <c r="I60" s="1"/>
      <c r="J60" s="1"/>
      <c r="K60" s="1"/>
    </row>
    <row r="61">
      <c r="B61" s="1"/>
      <c r="C61" s="5"/>
      <c r="D61" s="5"/>
      <c r="E61" s="5"/>
      <c r="F61" s="5"/>
      <c r="G61" s="5"/>
      <c r="H61" s="6"/>
      <c r="I61" s="1"/>
      <c r="J61" s="1"/>
      <c r="K61" s="1"/>
    </row>
    <row r="62">
      <c r="B62" s="1"/>
      <c r="C62" s="5"/>
      <c r="D62" s="5"/>
      <c r="E62" s="5"/>
      <c r="F62" s="5"/>
      <c r="G62" s="5"/>
      <c r="H62" s="6"/>
      <c r="I62" s="1"/>
      <c r="J62" s="1"/>
      <c r="K62" s="1"/>
    </row>
    <row r="63">
      <c r="B63" s="1"/>
      <c r="C63" s="5"/>
      <c r="D63" s="5"/>
      <c r="E63" s="5"/>
      <c r="F63" s="5"/>
      <c r="G63" s="5"/>
      <c r="H63" s="6"/>
      <c r="I63" s="1"/>
      <c r="J63" s="1"/>
      <c r="K63" s="1"/>
    </row>
    <row r="64">
      <c r="B64" s="1"/>
      <c r="C64" s="5"/>
      <c r="D64" s="5"/>
      <c r="E64" s="5"/>
      <c r="F64" s="5"/>
      <c r="G64" s="5"/>
      <c r="H64" s="6"/>
      <c r="I64" s="1"/>
      <c r="J64" s="1"/>
      <c r="K64" s="1"/>
    </row>
    <row r="65">
      <c r="B65" s="1"/>
      <c r="C65" s="5"/>
      <c r="D65" s="5"/>
      <c r="E65" s="5"/>
      <c r="F65" s="5"/>
      <c r="G65" s="5"/>
      <c r="H65" s="6"/>
      <c r="I65" s="1"/>
      <c r="J65" s="1"/>
      <c r="K65" s="1"/>
    </row>
    <row r="66">
      <c r="B66" s="1"/>
      <c r="C66" s="5"/>
      <c r="D66" s="5"/>
      <c r="E66" s="5"/>
      <c r="F66" s="5"/>
      <c r="G66" s="5"/>
      <c r="H66" s="6"/>
      <c r="I66" s="1"/>
      <c r="J66" s="1"/>
      <c r="K66" s="1"/>
    </row>
    <row r="67">
      <c r="B67" s="1"/>
      <c r="C67" s="5"/>
      <c r="D67" s="5"/>
      <c r="E67" s="5"/>
      <c r="F67" s="5"/>
      <c r="G67" s="5"/>
      <c r="H67" s="6"/>
      <c r="I67" s="1"/>
      <c r="J67" s="1"/>
      <c r="K67" s="1"/>
    </row>
    <row r="68">
      <c r="B68" s="1"/>
      <c r="C68" s="5"/>
      <c r="D68" s="5"/>
      <c r="E68" s="5"/>
      <c r="F68" s="5"/>
      <c r="G68" s="5"/>
      <c r="H68" s="6"/>
      <c r="I68" s="1"/>
      <c r="J68" s="1"/>
      <c r="K68" s="1"/>
    </row>
    <row r="69">
      <c r="B69" s="1"/>
      <c r="C69" s="5"/>
      <c r="D69" s="5"/>
      <c r="E69" s="5"/>
      <c r="F69" s="5"/>
      <c r="G69" s="5"/>
      <c r="H69" s="6"/>
      <c r="I69" s="1"/>
      <c r="J69" s="1"/>
      <c r="K69" s="1"/>
    </row>
    <row r="70">
      <c r="B70" s="1"/>
      <c r="C70" s="5"/>
      <c r="D70" s="5"/>
      <c r="E70" s="5"/>
      <c r="F70" s="5"/>
      <c r="G70" s="5"/>
      <c r="H70" s="6"/>
      <c r="I70" s="1"/>
      <c r="J70" s="1"/>
      <c r="K70" s="1"/>
    </row>
    <row r="71">
      <c r="B71" s="1"/>
      <c r="C71" s="5"/>
      <c r="D71" s="5"/>
      <c r="E71" s="5"/>
      <c r="F71" s="5"/>
      <c r="G71" s="5"/>
      <c r="H71" s="6"/>
      <c r="I71" s="1"/>
      <c r="J71" s="1"/>
      <c r="K71" s="1"/>
    </row>
    <row r="72">
      <c r="B72" s="1"/>
      <c r="C72" s="5"/>
      <c r="D72" s="5"/>
      <c r="E72" s="5"/>
      <c r="F72" s="5"/>
      <c r="G72" s="5"/>
      <c r="H72" s="6"/>
      <c r="I72" s="1"/>
      <c r="J72" s="1"/>
      <c r="K72" s="1"/>
    </row>
    <row r="73">
      <c r="B73" s="1"/>
      <c r="C73" s="5"/>
      <c r="D73" s="5"/>
      <c r="E73" s="5"/>
      <c r="F73" s="5"/>
      <c r="G73" s="5"/>
      <c r="H73" s="6"/>
      <c r="I73" s="1"/>
      <c r="J73" s="1"/>
      <c r="K73" s="1"/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/>
      <c r="C76" s="5"/>
      <c r="D76" s="5"/>
      <c r="E76" s="5"/>
      <c r="F76" s="5"/>
      <c r="G76" s="5"/>
      <c r="H76" s="6"/>
      <c r="I76" s="1"/>
      <c r="J76" s="1"/>
      <c r="K76" s="1"/>
    </row>
    <row r="77">
      <c r="B77" s="1"/>
      <c r="C77" s="5"/>
      <c r="D77" s="5"/>
      <c r="E77" s="5"/>
      <c r="F77" s="5"/>
      <c r="G77" s="5"/>
      <c r="H77" s="6"/>
      <c r="I77" s="1"/>
      <c r="J77" s="1"/>
      <c r="K77" s="1"/>
    </row>
    <row r="78">
      <c r="B78" s="1"/>
      <c r="C78" s="5"/>
      <c r="D78" s="5"/>
      <c r="E78" s="5"/>
      <c r="F78" s="5"/>
      <c r="G78" s="5"/>
      <c r="H78" s="6"/>
      <c r="I78" s="1"/>
      <c r="J78" s="1"/>
      <c r="K78" s="1"/>
    </row>
    <row r="79">
      <c r="B79" s="1"/>
      <c r="C79" s="5"/>
      <c r="D79" s="5"/>
      <c r="E79" s="5"/>
      <c r="F79" s="5"/>
      <c r="G79" s="5"/>
      <c r="H79" s="6"/>
      <c r="I79" s="1"/>
      <c r="J79" s="1"/>
      <c r="K79" s="1"/>
    </row>
    <row r="80">
      <c r="B80" s="1"/>
      <c r="C80" s="5"/>
      <c r="D80" s="5"/>
      <c r="E80" s="5"/>
      <c r="F80" s="5"/>
      <c r="G80" s="5"/>
      <c r="H80" s="6"/>
      <c r="I80" s="1"/>
      <c r="J80" s="1"/>
      <c r="K80" s="1"/>
    </row>
    <row r="81">
      <c r="B81" s="1"/>
      <c r="C81" s="5"/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3" customWidth="1"/>
    <col min="3" max="3" width="20" customWidth="1"/>
    <col min="4" max="4" width="22" customWidth="1"/>
    <col min="5" max="5" width="74" customWidth="1"/>
    <col min="6" max="6" width="33" customWidth="1"/>
    <col min="7" max="8" width="14" customWidth="1"/>
    <col min="10" max="10" width="16" customWidth="1"/>
    <col min="11" max="11" width="95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330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 ht="27">
      <c r="B10" s="1" t="s">
        <v>331</v>
      </c>
      <c r="C10" s="5" t="s">
        <v>332</v>
      </c>
      <c r="D10" s="5" t="s">
        <v>333</v>
      </c>
      <c r="E10" s="5" t="s">
        <v>334</v>
      </c>
      <c r="F10" s="5" t="s">
        <v>335</v>
      </c>
      <c r="G10" s="5"/>
      <c r="H10" s="6"/>
      <c r="I10" s="1"/>
      <c r="J10" s="1"/>
      <c r="K10" s="1"/>
    </row>
    <row r="11" ht="27">
      <c r="B11" s="1" t="s">
        <v>336</v>
      </c>
      <c r="C11" s="5" t="s">
        <v>337</v>
      </c>
      <c r="D11" s="5" t="s">
        <v>338</v>
      </c>
      <c r="E11" s="37" t="s">
        <v>339</v>
      </c>
      <c r="F11" s="5" t="s">
        <v>340</v>
      </c>
      <c r="G11" s="5"/>
      <c r="H11" s="6"/>
      <c r="I11" s="1"/>
      <c r="J11" s="1"/>
      <c r="K11" s="1"/>
    </row>
    <row r="12" ht="27">
      <c r="B12" s="1" t="s">
        <v>341</v>
      </c>
      <c r="C12" s="5" t="s">
        <v>337</v>
      </c>
      <c r="D12" s="5" t="s">
        <v>338</v>
      </c>
      <c r="E12" s="37" t="s">
        <v>342</v>
      </c>
      <c r="F12" s="5" t="s">
        <v>343</v>
      </c>
      <c r="G12" s="5"/>
      <c r="H12" s="6"/>
      <c r="I12" s="1"/>
      <c r="J12" s="1"/>
      <c r="K12" s="1"/>
    </row>
    <row r="13" ht="27">
      <c r="B13" s="1" t="s">
        <v>344</v>
      </c>
      <c r="C13" s="5" t="s">
        <v>345</v>
      </c>
      <c r="D13" s="5" t="s">
        <v>346</v>
      </c>
      <c r="E13" s="37" t="s">
        <v>347</v>
      </c>
      <c r="F13" s="5" t="s">
        <v>348</v>
      </c>
      <c r="G13" s="5"/>
      <c r="H13" s="6"/>
      <c r="I13" s="1"/>
      <c r="J13" s="1"/>
      <c r="K13" s="1"/>
    </row>
    <row r="14" ht="27">
      <c r="B14" s="1" t="s">
        <v>349</v>
      </c>
      <c r="C14" s="5" t="s">
        <v>350</v>
      </c>
      <c r="D14" s="5" t="s">
        <v>346</v>
      </c>
      <c r="E14" s="37" t="s">
        <v>351</v>
      </c>
      <c r="F14" s="5" t="s">
        <v>352</v>
      </c>
      <c r="G14" s="5"/>
      <c r="H14" s="6"/>
      <c r="I14" s="1"/>
      <c r="J14" s="1"/>
      <c r="K14" s="1"/>
    </row>
    <row r="15" ht="27">
      <c r="B15" s="1" t="s">
        <v>353</v>
      </c>
      <c r="C15" s="5" t="s">
        <v>354</v>
      </c>
      <c r="D15" s="5" t="s">
        <v>346</v>
      </c>
      <c r="E15" s="37" t="s">
        <v>355</v>
      </c>
      <c r="F15" s="5" t="s">
        <v>356</v>
      </c>
      <c r="G15" s="5"/>
      <c r="H15" s="6"/>
      <c r="I15" s="1"/>
      <c r="J15" s="1"/>
      <c r="K15" s="1"/>
    </row>
    <row r="16" ht="27">
      <c r="B16" s="1" t="s">
        <v>357</v>
      </c>
      <c r="C16" s="5" t="s">
        <v>316</v>
      </c>
      <c r="D16" s="5" t="s">
        <v>346</v>
      </c>
      <c r="E16" s="37" t="s">
        <v>358</v>
      </c>
      <c r="F16" s="5" t="s">
        <v>359</v>
      </c>
      <c r="G16" s="5"/>
      <c r="H16" s="6"/>
      <c r="I16" s="1"/>
      <c r="J16" s="1"/>
      <c r="K16" s="1"/>
    </row>
    <row r="17" ht="27">
      <c r="B17" s="1" t="s">
        <v>360</v>
      </c>
      <c r="C17" s="5" t="s">
        <v>350</v>
      </c>
      <c r="D17" s="5" t="s">
        <v>361</v>
      </c>
      <c r="E17" s="37" t="s">
        <v>362</v>
      </c>
      <c r="F17" s="5" t="s">
        <v>363</v>
      </c>
      <c r="G17" s="5"/>
      <c r="H17" s="6"/>
      <c r="I17" s="1"/>
      <c r="J17" s="1"/>
      <c r="K17" s="1"/>
    </row>
    <row r="18" ht="27">
      <c r="B18" s="1" t="s">
        <v>364</v>
      </c>
      <c r="C18" s="5" t="s">
        <v>316</v>
      </c>
      <c r="D18" s="5" t="s">
        <v>361</v>
      </c>
      <c r="E18" s="37" t="s">
        <v>365</v>
      </c>
      <c r="F18" s="5" t="s">
        <v>366</v>
      </c>
      <c r="G18" s="5"/>
      <c r="H18" s="6"/>
      <c r="I18" s="1"/>
      <c r="J18" s="1"/>
      <c r="K18" s="1"/>
    </row>
    <row r="19" ht="27">
      <c r="B19" s="1" t="s">
        <v>367</v>
      </c>
      <c r="C19" s="5" t="s">
        <v>316</v>
      </c>
      <c r="D19" s="5" t="s">
        <v>368</v>
      </c>
      <c r="E19" s="37" t="s">
        <v>369</v>
      </c>
      <c r="F19" s="5" t="s">
        <v>370</v>
      </c>
      <c r="G19" s="5"/>
      <c r="H19" s="6"/>
      <c r="I19" s="1"/>
      <c r="J19" s="1"/>
      <c r="K19" s="1"/>
    </row>
    <row r="20" ht="27">
      <c r="B20" s="1" t="s">
        <v>371</v>
      </c>
      <c r="C20" s="5" t="s">
        <v>337</v>
      </c>
      <c r="D20" s="5" t="s">
        <v>372</v>
      </c>
      <c r="E20" s="37" t="s">
        <v>373</v>
      </c>
      <c r="F20" s="5" t="s">
        <v>374</v>
      </c>
      <c r="G20" s="5"/>
      <c r="H20" s="6"/>
      <c r="I20" s="1"/>
      <c r="J20" s="1"/>
      <c r="K20" s="1"/>
    </row>
    <row r="21" ht="27">
      <c r="B21" s="1" t="s">
        <v>375</v>
      </c>
      <c r="C21" s="5" t="s">
        <v>350</v>
      </c>
      <c r="D21" s="5" t="s">
        <v>346</v>
      </c>
      <c r="E21" s="37" t="s">
        <v>376</v>
      </c>
      <c r="F21" s="5" t="s">
        <v>377</v>
      </c>
      <c r="G21" s="5"/>
      <c r="H21" s="6"/>
      <c r="I21" s="1"/>
      <c r="J21" s="1"/>
      <c r="K21" s="1"/>
    </row>
    <row r="22">
      <c r="B22" s="1"/>
      <c r="C22" s="5"/>
      <c r="D22" s="5"/>
      <c r="E22" s="5"/>
      <c r="F22" s="5"/>
      <c r="G22" s="5"/>
      <c r="H22" s="6"/>
      <c r="I22" s="1"/>
      <c r="J22" s="1"/>
      <c r="K22" s="18" t="s">
        <v>13</v>
      </c>
    </row>
    <row r="23" ht="31.5">
      <c r="B23" s="1" t="s">
        <v>378</v>
      </c>
      <c r="C23" s="5" t="s">
        <v>379</v>
      </c>
      <c r="D23" s="5"/>
      <c r="E23" s="5"/>
      <c r="F23" s="5"/>
      <c r="G23" s="5"/>
      <c r="H23" s="6"/>
      <c r="I23" s="1"/>
      <c r="J23" s="1"/>
      <c r="K23" s="18" t="s">
        <v>380</v>
      </c>
    </row>
    <row r="24" ht="31.5">
      <c r="B24" s="1" t="s">
        <v>381</v>
      </c>
      <c r="C24" s="5" t="s">
        <v>379</v>
      </c>
      <c r="D24" s="5"/>
      <c r="E24" s="5"/>
      <c r="F24" s="5"/>
      <c r="G24" s="5"/>
      <c r="H24" s="6"/>
      <c r="I24" s="1"/>
      <c r="J24" s="1"/>
      <c r="K24" s="18" t="s">
        <v>382</v>
      </c>
    </row>
    <row r="25" ht="31.5">
      <c r="B25" s="1" t="s">
        <v>383</v>
      </c>
      <c r="C25" s="5" t="s">
        <v>379</v>
      </c>
      <c r="D25" s="5"/>
      <c r="E25" s="5"/>
      <c r="F25" s="5"/>
      <c r="G25" s="5"/>
      <c r="H25" s="6"/>
      <c r="I25" s="1"/>
      <c r="J25" s="1"/>
      <c r="K25" s="18" t="s">
        <v>384</v>
      </c>
    </row>
    <row r="26">
      <c r="B26" s="1"/>
      <c r="C26" s="5"/>
      <c r="D26" s="5"/>
      <c r="E26" s="5"/>
      <c r="F26" s="5"/>
      <c r="G26" s="5"/>
      <c r="H26" s="6"/>
      <c r="I26" s="1"/>
      <c r="J26" s="1"/>
      <c r="K26" s="1"/>
    </row>
    <row r="27">
      <c r="B27" s="1" t="s">
        <v>385</v>
      </c>
      <c r="C27" s="5" t="s">
        <v>27</v>
      </c>
      <c r="D27" s="5"/>
      <c r="E27" s="5"/>
      <c r="F27" s="5"/>
      <c r="G27" s="5"/>
      <c r="H27" s="6"/>
      <c r="I27" s="1"/>
      <c r="J27" s="1"/>
      <c r="K27" s="1"/>
    </row>
    <row r="28">
      <c r="B28" s="1" t="s">
        <v>386</v>
      </c>
      <c r="C28" s="5"/>
      <c r="D28" s="5"/>
      <c r="E28" s="5" t="s">
        <v>387</v>
      </c>
      <c r="F28" s="5"/>
      <c r="G28" s="5"/>
      <c r="H28" s="6"/>
      <c r="I28" s="1"/>
      <c r="J28" s="1"/>
      <c r="K28" s="1"/>
    </row>
    <row r="29">
      <c r="B29" s="1" t="s">
        <v>388</v>
      </c>
      <c r="C29" s="5"/>
      <c r="D29" s="5"/>
      <c r="E29" s="5" t="s">
        <v>389</v>
      </c>
      <c r="F29" s="5"/>
      <c r="G29" s="5"/>
      <c r="H29" s="6"/>
      <c r="I29" s="1"/>
      <c r="J29" s="1"/>
      <c r="K29" s="1"/>
    </row>
    <row r="30">
      <c r="B30" s="1" t="s">
        <v>390</v>
      </c>
      <c r="C30" s="5"/>
      <c r="D30" s="5"/>
      <c r="E30" s="13" t="str">
        <f>Inputs!C80</f>
        <v>466cfdf5041c003c2add1a43299d70d2554c3b222a3ada272df67c1f2d6d327a</v>
      </c>
      <c r="F30" s="5"/>
      <c r="G30" s="5"/>
      <c r="H30" s="6"/>
      <c r="I30" s="1"/>
      <c r="J30" s="1"/>
      <c r="K30" s="1"/>
    </row>
    <row r="31">
      <c r="B31" s="1"/>
      <c r="C31" s="5"/>
      <c r="D31" s="5"/>
      <c r="E31" s="5"/>
      <c r="F31" s="5"/>
      <c r="G31" s="5"/>
      <c r="H31" s="6"/>
      <c r="I31" s="1"/>
      <c r="J31" s="1"/>
      <c r="K31" s="1"/>
    </row>
    <row r="32">
      <c r="B32" s="1"/>
      <c r="C32" s="5"/>
      <c r="D32" s="5"/>
      <c r="E32" s="5"/>
      <c r="F32" s="5"/>
      <c r="G32" s="5"/>
      <c r="H32" s="6"/>
      <c r="I32" s="1"/>
      <c r="J32" s="1"/>
      <c r="K32" s="1"/>
    </row>
    <row r="33">
      <c r="B33" s="1"/>
      <c r="C33" s="5"/>
      <c r="D33" s="5"/>
      <c r="E33" s="5"/>
      <c r="F33" s="5"/>
      <c r="G33" s="5"/>
      <c r="H33" s="6"/>
      <c r="I33" s="1"/>
      <c r="J33" s="1"/>
      <c r="K33" s="1"/>
    </row>
    <row r="34">
      <c r="B34" s="1"/>
      <c r="C34" s="5"/>
      <c r="D34" s="5"/>
      <c r="E34" s="5"/>
      <c r="F34" s="5"/>
      <c r="G34" s="5"/>
      <c r="H34" s="6"/>
      <c r="I34" s="1"/>
      <c r="J34" s="1"/>
      <c r="K34" s="1"/>
    </row>
    <row r="35">
      <c r="B35" s="1"/>
      <c r="C35" s="5"/>
      <c r="D35" s="5"/>
      <c r="E35" s="5"/>
      <c r="F35" s="5"/>
      <c r="G35" s="5"/>
      <c r="H35" s="6"/>
      <c r="I35" s="1"/>
      <c r="J35" s="1"/>
      <c r="K35" s="1"/>
    </row>
    <row r="36">
      <c r="B36" s="1"/>
      <c r="C36" s="5"/>
      <c r="D36" s="5"/>
      <c r="E36" s="5"/>
      <c r="F36" s="5"/>
      <c r="G36" s="5"/>
      <c r="H36" s="6"/>
      <c r="I36" s="1"/>
      <c r="J36" s="1"/>
      <c r="K36" s="1"/>
    </row>
    <row r="37">
      <c r="B37" s="1"/>
      <c r="C37" s="5"/>
      <c r="D37" s="5"/>
      <c r="E37" s="5"/>
      <c r="F37" s="5"/>
      <c r="G37" s="5"/>
      <c r="H37" s="6"/>
      <c r="I37" s="1"/>
      <c r="J37" s="1"/>
      <c r="K37" s="1"/>
    </row>
    <row r="38">
      <c r="B38" s="1"/>
      <c r="C38" s="5"/>
      <c r="D38" s="5"/>
      <c r="E38" s="5"/>
      <c r="F38" s="5"/>
      <c r="G38" s="5"/>
      <c r="H38" s="6"/>
      <c r="I38" s="1"/>
      <c r="J38" s="1"/>
      <c r="K38" s="1"/>
    </row>
    <row r="39">
      <c r="B39" s="1"/>
      <c r="C39" s="5"/>
      <c r="D39" s="5"/>
      <c r="E39" s="5"/>
      <c r="F39" s="5"/>
      <c r="G39" s="5"/>
      <c r="H39" s="6"/>
      <c r="I39" s="1"/>
      <c r="J39" s="1"/>
      <c r="K39" s="1"/>
    </row>
    <row r="40">
      <c r="B40" s="1"/>
      <c r="C40" s="5"/>
      <c r="D40" s="5"/>
      <c r="E40" s="5"/>
      <c r="F40" s="5"/>
      <c r="G40" s="5"/>
      <c r="H40" s="6"/>
      <c r="I40" s="1"/>
      <c r="J40" s="1"/>
      <c r="K40" s="1"/>
    </row>
    <row r="41">
      <c r="B41" s="1"/>
      <c r="C41" s="5"/>
      <c r="D41" s="5"/>
      <c r="E41" s="5"/>
      <c r="F41" s="5"/>
      <c r="G41" s="5"/>
      <c r="H41" s="6"/>
      <c r="I41" s="1"/>
      <c r="J41" s="1"/>
      <c r="K41" s="1"/>
    </row>
    <row r="42">
      <c r="B42" s="1"/>
      <c r="C42" s="5"/>
      <c r="D42" s="5"/>
      <c r="E42" s="5"/>
      <c r="F42" s="5"/>
      <c r="G42" s="5"/>
      <c r="H42" s="6"/>
      <c r="I42" s="1"/>
      <c r="J42" s="1"/>
      <c r="K42" s="1"/>
    </row>
    <row r="43">
      <c r="B43" s="1"/>
      <c r="C43" s="5"/>
      <c r="D43" s="5"/>
      <c r="E43" s="5"/>
      <c r="F43" s="5"/>
      <c r="G43" s="5"/>
      <c r="H43" s="6"/>
      <c r="I43" s="1"/>
      <c r="J43" s="1"/>
      <c r="K43" s="1"/>
    </row>
    <row r="44">
      <c r="B44" s="1"/>
      <c r="C44" s="5"/>
      <c r="D44" s="5"/>
      <c r="E44" s="5"/>
      <c r="F44" s="5"/>
      <c r="G44" s="5"/>
      <c r="H44" s="6"/>
      <c r="I44" s="1"/>
      <c r="J44" s="1"/>
      <c r="K44" s="1"/>
    </row>
    <row r="45">
      <c r="B45" s="1"/>
      <c r="C45" s="5"/>
      <c r="D45" s="5"/>
      <c r="E45" s="5"/>
      <c r="F45" s="5"/>
      <c r="G45" s="5"/>
      <c r="H45" s="6"/>
      <c r="I45" s="1"/>
      <c r="J45" s="1"/>
      <c r="K45" s="1"/>
    </row>
    <row r="46">
      <c r="B46" s="1"/>
      <c r="C46" s="5"/>
      <c r="D46" s="5"/>
      <c r="E46" s="5"/>
      <c r="F46" s="5"/>
      <c r="G46" s="5"/>
      <c r="H46" s="6"/>
      <c r="I46" s="1"/>
      <c r="J46" s="1"/>
      <c r="K46" s="1"/>
    </row>
    <row r="47">
      <c r="B47" s="1"/>
      <c r="C47" s="5"/>
      <c r="D47" s="5"/>
      <c r="E47" s="5"/>
      <c r="F47" s="5"/>
      <c r="G47" s="5"/>
      <c r="H47" s="6"/>
      <c r="I47" s="1"/>
      <c r="J47" s="1"/>
      <c r="K47" s="1"/>
    </row>
    <row r="48">
      <c r="B48" s="1"/>
      <c r="C48" s="5"/>
      <c r="D48" s="5"/>
      <c r="E48" s="5"/>
      <c r="F48" s="5"/>
      <c r="G48" s="5"/>
      <c r="H48" s="6"/>
      <c r="I48" s="1"/>
      <c r="J48" s="1"/>
      <c r="K48" s="1"/>
    </row>
    <row r="49">
      <c r="B49" s="1"/>
      <c r="C49" s="5"/>
      <c r="D49" s="5"/>
      <c r="E49" s="5"/>
      <c r="F49" s="5"/>
      <c r="G49" s="5"/>
      <c r="H49" s="6"/>
      <c r="I49" s="1"/>
      <c r="J49" s="1"/>
      <c r="K49" s="1"/>
    </row>
    <row r="50">
      <c r="B50" s="1"/>
      <c r="C50" s="5"/>
      <c r="D50" s="5"/>
      <c r="E50" s="5"/>
      <c r="F50" s="5"/>
      <c r="G50" s="5"/>
      <c r="H50" s="6"/>
      <c r="I50" s="1"/>
      <c r="J50" s="1"/>
      <c r="K50" s="1"/>
    </row>
    <row r="51">
      <c r="B51" s="1"/>
      <c r="C51" s="5"/>
      <c r="D51" s="5"/>
      <c r="E51" s="5"/>
      <c r="F51" s="5"/>
      <c r="G51" s="5"/>
      <c r="H51" s="6"/>
      <c r="I51" s="1"/>
      <c r="J51" s="1"/>
      <c r="K51" s="1"/>
    </row>
    <row r="52">
      <c r="B52" s="1"/>
      <c r="C52" s="5"/>
      <c r="D52" s="5"/>
      <c r="E52" s="5"/>
      <c r="F52" s="5"/>
      <c r="G52" s="5"/>
      <c r="H52" s="6"/>
      <c r="I52" s="1"/>
      <c r="J52" s="1"/>
      <c r="K52" s="1"/>
    </row>
    <row r="53">
      <c r="B53" s="1"/>
      <c r="C53" s="5"/>
      <c r="D53" s="5"/>
      <c r="E53" s="5"/>
      <c r="F53" s="5"/>
      <c r="G53" s="5"/>
      <c r="H53" s="6"/>
      <c r="I53" s="1"/>
      <c r="J53" s="1"/>
      <c r="K53" s="1"/>
    </row>
    <row r="54">
      <c r="B54" s="1"/>
      <c r="C54" s="5"/>
      <c r="D54" s="5"/>
      <c r="E54" s="5"/>
      <c r="F54" s="5"/>
      <c r="G54" s="5"/>
      <c r="H54" s="6"/>
      <c r="I54" s="1"/>
      <c r="J54" s="1"/>
      <c r="K54" s="1"/>
    </row>
    <row r="55">
      <c r="B55" s="1"/>
      <c r="C55" s="5"/>
      <c r="D55" s="5"/>
      <c r="E55" s="5"/>
      <c r="F55" s="5"/>
      <c r="G55" s="5"/>
      <c r="H55" s="6"/>
      <c r="I55" s="1"/>
      <c r="J55" s="1"/>
      <c r="K55" s="1"/>
    </row>
    <row r="56">
      <c r="B56" s="1"/>
      <c r="C56" s="5"/>
      <c r="D56" s="5"/>
      <c r="E56" s="5"/>
      <c r="F56" s="5"/>
      <c r="G56" s="5"/>
      <c r="H56" s="6"/>
      <c r="I56" s="1"/>
      <c r="J56" s="1"/>
      <c r="K56" s="1"/>
    </row>
    <row r="57">
      <c r="B57" s="1"/>
      <c r="C57" s="5"/>
      <c r="D57" s="5"/>
      <c r="E57" s="5"/>
      <c r="F57" s="5"/>
      <c r="G57" s="5"/>
      <c r="H57" s="6"/>
      <c r="I57" s="1"/>
      <c r="J57" s="1"/>
      <c r="K57" s="1"/>
    </row>
    <row r="58">
      <c r="B58" s="1"/>
      <c r="C58" s="5"/>
      <c r="D58" s="5"/>
      <c r="E58" s="5"/>
      <c r="F58" s="5"/>
      <c r="G58" s="5"/>
      <c r="H58" s="6"/>
      <c r="I58" s="1"/>
      <c r="J58" s="1"/>
      <c r="K58" s="1"/>
    </row>
    <row r="59">
      <c r="B59" s="1"/>
      <c r="C59" s="5"/>
      <c r="D59" s="5"/>
      <c r="E59" s="5"/>
      <c r="F59" s="5"/>
      <c r="G59" s="5"/>
      <c r="H59" s="6"/>
      <c r="I59" s="1"/>
      <c r="J59" s="1"/>
      <c r="K59" s="1"/>
    </row>
    <row r="60">
      <c r="B60" s="1"/>
      <c r="C60" s="5"/>
      <c r="D60" s="5"/>
      <c r="E60" s="5"/>
      <c r="F60" s="5"/>
      <c r="G60" s="5"/>
      <c r="H60" s="6"/>
      <c r="I60" s="1"/>
      <c r="J60" s="1"/>
      <c r="K60" s="1"/>
    </row>
    <row r="61">
      <c r="B61" s="1"/>
      <c r="C61" s="5"/>
      <c r="D61" s="5"/>
      <c r="E61" s="5"/>
      <c r="F61" s="5"/>
      <c r="G61" s="5"/>
      <c r="H61" s="6"/>
      <c r="I61" s="1"/>
      <c r="J61" s="1"/>
      <c r="K61" s="1"/>
    </row>
    <row r="62">
      <c r="B62" s="1"/>
      <c r="C62" s="5"/>
      <c r="D62" s="5"/>
      <c r="E62" s="5"/>
      <c r="F62" s="5"/>
      <c r="G62" s="5"/>
      <c r="H62" s="6"/>
      <c r="I62" s="1"/>
      <c r="J62" s="1"/>
      <c r="K62" s="1"/>
    </row>
    <row r="63">
      <c r="B63" s="1"/>
      <c r="C63" s="5"/>
      <c r="D63" s="5"/>
      <c r="E63" s="5"/>
      <c r="F63" s="5"/>
      <c r="G63" s="5"/>
      <c r="H63" s="6"/>
      <c r="I63" s="1"/>
      <c r="J63" s="1"/>
      <c r="K63" s="1"/>
    </row>
    <row r="64">
      <c r="B64" s="1"/>
      <c r="C64" s="5"/>
      <c r="D64" s="5"/>
      <c r="E64" s="5"/>
      <c r="F64" s="5"/>
      <c r="G64" s="5"/>
      <c r="H64" s="6"/>
      <c r="I64" s="1"/>
      <c r="J64" s="1"/>
      <c r="K64" s="1"/>
    </row>
    <row r="65">
      <c r="B65" s="1"/>
      <c r="C65" s="5"/>
      <c r="D65" s="5"/>
      <c r="E65" s="5"/>
      <c r="F65" s="5"/>
      <c r="G65" s="5"/>
      <c r="H65" s="6"/>
      <c r="I65" s="1"/>
      <c r="J65" s="1"/>
      <c r="K65" s="1"/>
    </row>
    <row r="66">
      <c r="B66" s="1"/>
      <c r="C66" s="5"/>
      <c r="D66" s="5"/>
      <c r="E66" s="5"/>
      <c r="F66" s="5"/>
      <c r="G66" s="5"/>
      <c r="H66" s="6"/>
      <c r="I66" s="1"/>
      <c r="J66" s="1"/>
      <c r="K66" s="1"/>
    </row>
    <row r="67">
      <c r="B67" s="1"/>
      <c r="C67" s="5"/>
      <c r="D67" s="5"/>
      <c r="E67" s="5"/>
      <c r="F67" s="5"/>
      <c r="G67" s="5"/>
      <c r="H67" s="6"/>
      <c r="I67" s="1"/>
      <c r="J67" s="1"/>
      <c r="K67" s="1"/>
    </row>
    <row r="68">
      <c r="B68" s="1"/>
      <c r="C68" s="5"/>
      <c r="D68" s="5"/>
      <c r="E68" s="5"/>
      <c r="F68" s="5"/>
      <c r="G68" s="5"/>
      <c r="H68" s="6"/>
      <c r="I68" s="1"/>
      <c r="J68" s="1"/>
      <c r="K68" s="1"/>
    </row>
    <row r="69">
      <c r="B69" s="1"/>
      <c r="C69" s="5"/>
      <c r="D69" s="5"/>
      <c r="E69" s="5"/>
      <c r="F69" s="5"/>
      <c r="G69" s="5"/>
      <c r="H69" s="6"/>
      <c r="I69" s="1"/>
      <c r="J69" s="1"/>
      <c r="K69" s="1"/>
    </row>
    <row r="70">
      <c r="B70" s="1"/>
      <c r="C70" s="5"/>
      <c r="D70" s="5"/>
      <c r="E70" s="5"/>
      <c r="F70" s="5"/>
      <c r="G70" s="5"/>
      <c r="H70" s="6"/>
      <c r="I70" s="1"/>
      <c r="J70" s="1"/>
      <c r="K70" s="1"/>
    </row>
    <row r="71">
      <c r="B71" s="1"/>
      <c r="C71" s="5"/>
      <c r="D71" s="5"/>
      <c r="E71" s="5"/>
      <c r="F71" s="5"/>
      <c r="G71" s="5"/>
      <c r="H71" s="6"/>
      <c r="I71" s="1"/>
      <c r="J71" s="1"/>
      <c r="K71" s="1"/>
    </row>
    <row r="72">
      <c r="B72" s="1"/>
      <c r="C72" s="5"/>
      <c r="D72" s="5"/>
      <c r="E72" s="5"/>
      <c r="F72" s="5"/>
      <c r="G72" s="5"/>
      <c r="H72" s="6"/>
      <c r="I72" s="1"/>
      <c r="J72" s="1"/>
      <c r="K72" s="1"/>
    </row>
    <row r="73">
      <c r="B73" s="1"/>
      <c r="C73" s="5"/>
      <c r="D73" s="5"/>
      <c r="E73" s="5"/>
      <c r="F73" s="5"/>
      <c r="G73" s="5"/>
      <c r="H73" s="6"/>
      <c r="I73" s="1"/>
      <c r="J73" s="1"/>
      <c r="K73" s="1"/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/>
      <c r="C76" s="5"/>
      <c r="D76" s="5"/>
      <c r="E76" s="5"/>
      <c r="F76" s="5"/>
      <c r="G76" s="5"/>
      <c r="H76" s="6"/>
      <c r="I76" s="1"/>
      <c r="J76" s="1"/>
      <c r="K76" s="1"/>
    </row>
    <row r="77">
      <c r="B77" s="1"/>
      <c r="C77" s="5"/>
      <c r="D77" s="5"/>
      <c r="E77" s="5"/>
      <c r="F77" s="5"/>
      <c r="G77" s="5"/>
      <c r="H77" s="6"/>
      <c r="I77" s="1"/>
      <c r="J77" s="1"/>
      <c r="K77" s="1"/>
    </row>
    <row r="78">
      <c r="B78" s="1"/>
      <c r="C78" s="5"/>
      <c r="D78" s="5"/>
      <c r="E78" s="5"/>
      <c r="F78" s="5"/>
      <c r="G78" s="5"/>
      <c r="H78" s="6"/>
      <c r="I78" s="1"/>
      <c r="J78" s="1"/>
      <c r="K78" s="1"/>
    </row>
    <row r="79">
      <c r="B79" s="1"/>
      <c r="C79" s="5"/>
      <c r="D79" s="5"/>
      <c r="E79" s="5"/>
      <c r="F79" s="5"/>
      <c r="G79" s="5"/>
      <c r="H79" s="6"/>
      <c r="I79" s="1"/>
      <c r="J79" s="1"/>
      <c r="K79" s="1"/>
    </row>
    <row r="80">
      <c r="B80" s="1"/>
      <c r="C80" s="5"/>
      <c r="D80" s="5"/>
      <c r="E80" s="5"/>
      <c r="F80" s="5"/>
      <c r="G80" s="5"/>
      <c r="H80" s="6"/>
      <c r="I80" s="1"/>
      <c r="J80" s="1"/>
      <c r="K80" s="1"/>
    </row>
    <row r="81">
      <c r="B81" s="1"/>
      <c r="C81" s="5"/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2:K110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3" customWidth="1"/>
    <col min="2" max="2" width="34" customWidth="1"/>
    <col min="3" max="3" width="40" customWidth="1"/>
    <col min="4" max="8" width="22" customWidth="1"/>
    <col min="9" max="9" width="20" customWidth="1"/>
    <col min="10" max="10" width="16" customWidth="1"/>
    <col min="11" max="11" width="100" customWidth="1"/>
  </cols>
  <sheetData>
    <row r="2">
      <c r="B2" s="9" t="s">
        <v>0</v>
      </c>
      <c r="C2" s="9"/>
      <c r="D2" s="9"/>
      <c r="E2" s="9"/>
      <c r="F2" s="9"/>
      <c r="G2" s="9"/>
      <c r="H2" s="9"/>
      <c r="I2" s="1"/>
      <c r="J2" s="1"/>
      <c r="K2" s="1"/>
    </row>
    <row r="3">
      <c r="B3" s="1" t="s">
        <v>391</v>
      </c>
      <c r="C3" s="1"/>
      <c r="D3" s="1"/>
      <c r="E3" s="1"/>
      <c r="F3" s="1"/>
      <c r="G3" s="1"/>
      <c r="H3" s="1"/>
      <c r="I3" s="1"/>
      <c r="J3" s="1"/>
      <c r="K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</row>
    <row r="6"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9</v>
      </c>
      <c r="I6" s="1"/>
      <c r="J6" s="1"/>
      <c r="K6" s="1"/>
    </row>
    <row r="7">
      <c r="B7" s="8" t="s">
        <v>10</v>
      </c>
      <c r="C7" s="17">
        <v>45900</v>
      </c>
      <c r="D7" s="17">
        <v>45991</v>
      </c>
      <c r="E7" s="17">
        <v>45991</v>
      </c>
      <c r="F7" s="17">
        <v>46081</v>
      </c>
      <c r="G7" s="17">
        <v>46173</v>
      </c>
      <c r="H7" s="17">
        <v>46265</v>
      </c>
      <c r="I7" s="1"/>
      <c r="J7" s="1"/>
      <c r="K7" s="1"/>
    </row>
    <row r="8">
      <c r="B8" s="8" t="s">
        <v>11</v>
      </c>
      <c r="C8" s="8">
        <v>92</v>
      </c>
      <c r="D8" s="8">
        <v>91</v>
      </c>
      <c r="E8" s="8">
        <v>365</v>
      </c>
      <c r="F8" s="8">
        <v>90</v>
      </c>
      <c r="G8" s="8">
        <v>92</v>
      </c>
      <c r="H8" s="8">
        <v>92</v>
      </c>
      <c r="I8" s="1"/>
      <c r="J8" s="1"/>
      <c r="K8" s="1"/>
    </row>
    <row r="9">
      <c r="B9" s="1"/>
      <c r="C9" s="1"/>
      <c r="D9" s="1"/>
      <c r="E9" s="1"/>
      <c r="F9" s="1"/>
      <c r="G9" s="1"/>
      <c r="H9" s="43"/>
      <c r="I9" s="1"/>
      <c r="J9" s="1"/>
      <c r="K9" s="1"/>
    </row>
    <row r="10">
      <c r="B10" s="1" t="s">
        <v>392</v>
      </c>
      <c r="C10" s="5" t="s">
        <v>393</v>
      </c>
      <c r="D10" s="5" t="s">
        <v>394</v>
      </c>
      <c r="E10" s="5" t="s">
        <v>395</v>
      </c>
      <c r="F10" s="5" t="s">
        <v>396</v>
      </c>
      <c r="G10" s="5" t="s">
        <v>397</v>
      </c>
      <c r="H10" s="6" t="s">
        <v>398</v>
      </c>
      <c r="I10" s="1" t="s">
        <v>399</v>
      </c>
      <c r="J10" s="1"/>
      <c r="K10" s="1"/>
    </row>
    <row r="11">
      <c r="B11" s="40">
        <v>45716</v>
      </c>
      <c r="C11" s="4">
        <v>0.64</v>
      </c>
      <c r="D11" s="4">
        <v>0.6</v>
      </c>
      <c r="E11" s="4">
        <v>0.65</v>
      </c>
      <c r="F11" s="4">
        <v>0.6</v>
      </c>
      <c r="G11" s="4">
        <v>1614.11</v>
      </c>
      <c r="H11" s="34">
        <v>1605.5</v>
      </c>
      <c r="I11" s="7">
        <v>45741</v>
      </c>
      <c r="J11" s="1"/>
      <c r="K11" s="1"/>
    </row>
    <row r="12">
      <c r="B12" s="40">
        <v>45808</v>
      </c>
      <c r="C12" s="4">
        <v>0.65</v>
      </c>
      <c r="D12" s="4">
        <v>0.69</v>
      </c>
      <c r="E12" s="4">
        <v>0.66</v>
      </c>
      <c r="F12" s="4">
        <v>0.65</v>
      </c>
      <c r="G12" s="4">
        <v>1661.41</v>
      </c>
      <c r="H12" s="34">
        <v>1659.5</v>
      </c>
      <c r="I12" s="7">
        <v>45834</v>
      </c>
      <c r="J12" s="1"/>
      <c r="K12" s="1"/>
    </row>
    <row r="13">
      <c r="B13" s="40">
        <v>45900</v>
      </c>
      <c r="C13" s="4">
        <v>0.82</v>
      </c>
      <c r="D13" s="4">
        <v>0.85</v>
      </c>
      <c r="E13" s="4">
        <v>0.82</v>
      </c>
      <c r="F13" s="4">
        <v>0.84</v>
      </c>
      <c r="G13" s="4">
        <v>1711.98</v>
      </c>
      <c r="H13" s="34">
        <v>1724.9</v>
      </c>
      <c r="I13" s="7">
        <v>45937</v>
      </c>
      <c r="J13" s="1"/>
      <c r="K13" s="1"/>
    </row>
    <row r="14">
      <c r="B14" s="40">
        <v>45991</v>
      </c>
      <c r="C14" s="4">
        <v>0.88</v>
      </c>
      <c r="D14" s="4">
        <v>0.86</v>
      </c>
      <c r="E14" s="4">
        <v>0.88</v>
      </c>
      <c r="F14" s="4">
        <v>0.84</v>
      </c>
      <c r="G14" s="4">
        <v>1847.7</v>
      </c>
      <c r="H14" s="34">
        <v>1850.4</v>
      </c>
      <c r="I14" s="7">
        <v>46044</v>
      </c>
      <c r="J14" s="1"/>
      <c r="K14" s="1"/>
    </row>
    <row r="15">
      <c r="B15" s="40">
        <v>46081</v>
      </c>
      <c r="C15" s="4">
        <v>0.6</v>
      </c>
      <c r="D15" s="4">
        <v>0.66</v>
      </c>
      <c r="E15" s="4">
        <v>0.6</v>
      </c>
      <c r="F15" s="4">
        <v>3.77</v>
      </c>
      <c r="G15" s="4">
        <v>1788.65</v>
      </c>
      <c r="H15" s="34">
        <v>1873.9</v>
      </c>
      <c r="I15" s="7">
        <v>46112</v>
      </c>
      <c r="J15" s="1"/>
      <c r="K15" s="1"/>
    </row>
    <row r="16">
      <c r="B16" s="40">
        <v>46173</v>
      </c>
      <c r="C16" s="4">
        <v>0.7</v>
      </c>
      <c r="D16" s="4">
        <v>0.8</v>
      </c>
      <c r="E16" s="4">
        <v>0.71</v>
      </c>
      <c r="F16" s="4">
        <v>0.56</v>
      </c>
      <c r="G16" s="4">
        <v>1913.16</v>
      </c>
      <c r="H16" s="34">
        <v>1936.6</v>
      </c>
      <c r="I16" s="7">
        <v>46198</v>
      </c>
      <c r="J16" s="1"/>
      <c r="K16" s="1"/>
    </row>
    <row r="17">
      <c r="B17" s="1"/>
      <c r="C17" s="5"/>
      <c r="D17" s="5"/>
      <c r="E17" s="5"/>
      <c r="F17" s="5"/>
      <c r="G17" s="5"/>
      <c r="H17" s="6"/>
      <c r="I17" s="1"/>
      <c r="J17" s="1"/>
      <c r="K17" s="1"/>
    </row>
    <row r="18">
      <c r="B18" s="1"/>
      <c r="C18" s="5"/>
      <c r="D18" s="5"/>
      <c r="E18" s="5"/>
      <c r="F18" s="5"/>
      <c r="G18" s="5"/>
      <c r="H18" s="6"/>
      <c r="I18" s="1"/>
      <c r="J18" s="1"/>
      <c r="K18" s="1"/>
    </row>
    <row r="19">
      <c r="B19" s="1" t="s">
        <v>400</v>
      </c>
      <c r="C19" s="5"/>
      <c r="D19" s="5"/>
      <c r="E19" s="5"/>
      <c r="F19" s="5"/>
      <c r="G19" s="5"/>
      <c r="H19" s="6"/>
      <c r="I19" s="1"/>
      <c r="J19" s="1"/>
      <c r="K19" s="1"/>
    </row>
    <row r="20">
      <c r="B20" s="1" t="s">
        <v>401</v>
      </c>
      <c r="C20" s="39" t="s">
        <v>402</v>
      </c>
      <c r="D20" s="5"/>
      <c r="E20" s="5"/>
      <c r="F20" s="5"/>
      <c r="G20" s="5"/>
      <c r="H20" s="6"/>
      <c r="I20" s="1"/>
      <c r="J20" s="1"/>
      <c r="K20" s="1"/>
    </row>
    <row r="21">
      <c r="B21" s="1" t="s">
        <v>403</v>
      </c>
      <c r="C21" s="39" t="s">
        <v>0</v>
      </c>
      <c r="D21" s="5"/>
      <c r="E21" s="5"/>
      <c r="F21" s="5"/>
      <c r="G21" s="5"/>
      <c r="H21" s="6"/>
      <c r="I21" s="1"/>
      <c r="J21" s="1"/>
      <c r="K21" s="1"/>
    </row>
    <row r="22">
      <c r="B22" s="1" t="s">
        <v>404</v>
      </c>
      <c r="C22" s="39" t="s">
        <v>405</v>
      </c>
      <c r="D22" s="5"/>
      <c r="E22" s="5"/>
      <c r="F22" s="5"/>
      <c r="G22" s="5"/>
      <c r="H22" s="6"/>
      <c r="I22" s="1"/>
      <c r="J22" s="1"/>
      <c r="K22" s="1"/>
    </row>
    <row r="23">
      <c r="B23" s="1" t="s">
        <v>406</v>
      </c>
      <c r="C23" s="4">
        <v>181176</v>
      </c>
      <c r="D23" s="5"/>
      <c r="E23" s="5"/>
      <c r="F23" s="5"/>
      <c r="G23" s="5"/>
      <c r="H23" s="6"/>
      <c r="I23" s="1"/>
      <c r="J23" s="1"/>
      <c r="K23" s="1"/>
    </row>
    <row r="24">
      <c r="B24" s="1" t="s">
        <v>407</v>
      </c>
      <c r="C24" s="4">
        <v>16</v>
      </c>
      <c r="D24" s="5"/>
      <c r="E24" s="5"/>
      <c r="F24" s="5"/>
      <c r="G24" s="5"/>
      <c r="H24" s="6"/>
      <c r="I24" s="1"/>
      <c r="J24" s="1"/>
      <c r="K24" s="1"/>
    </row>
    <row r="25">
      <c r="B25" s="1" t="s">
        <v>408</v>
      </c>
      <c r="C25" s="39" t="s">
        <v>409</v>
      </c>
      <c r="D25" s="5"/>
      <c r="E25" s="5"/>
      <c r="F25" s="5"/>
      <c r="G25" s="5"/>
      <c r="H25" s="6"/>
      <c r="I25" s="1"/>
      <c r="J25" s="1"/>
      <c r="K25" s="1"/>
    </row>
    <row r="26">
      <c r="B26" s="1" t="s">
        <v>410</v>
      </c>
      <c r="C26" s="39" t="s">
        <v>411</v>
      </c>
      <c r="D26" s="5"/>
      <c r="E26" s="5"/>
      <c r="F26" s="5"/>
      <c r="G26" s="5"/>
      <c r="H26" s="6"/>
      <c r="I26" s="1"/>
      <c r="J26" s="1"/>
      <c r="K26" s="1"/>
    </row>
    <row r="27">
      <c r="B27" s="1" t="s">
        <v>392</v>
      </c>
      <c r="C27" s="39" t="s">
        <v>412</v>
      </c>
      <c r="D27" s="5"/>
      <c r="E27" s="5"/>
      <c r="F27" s="5"/>
      <c r="G27" s="5"/>
      <c r="H27" s="6"/>
      <c r="I27" s="1"/>
      <c r="J27" s="1"/>
      <c r="K27" s="1"/>
    </row>
    <row r="28">
      <c r="B28" s="1" t="s">
        <v>413</v>
      </c>
      <c r="C28" s="39" t="s">
        <v>414</v>
      </c>
      <c r="D28" s="5"/>
      <c r="E28" s="5"/>
      <c r="F28" s="5"/>
      <c r="G28" s="5"/>
      <c r="H28" s="6"/>
      <c r="I28" s="1"/>
      <c r="J28" s="1"/>
      <c r="K28" s="1"/>
    </row>
    <row r="29">
      <c r="B29" s="1" t="s">
        <v>415</v>
      </c>
      <c r="C29" s="4">
        <v>0.76</v>
      </c>
      <c r="D29" s="5"/>
      <c r="E29" s="5"/>
      <c r="F29" s="5"/>
      <c r="G29" s="5"/>
      <c r="H29" s="6"/>
      <c r="I29" s="1"/>
      <c r="J29" s="1"/>
      <c r="K29" s="1"/>
    </row>
    <row r="30">
      <c r="B30" s="1" t="s">
        <v>416</v>
      </c>
      <c r="C30" s="4">
        <v>0.76</v>
      </c>
      <c r="D30" s="5"/>
      <c r="E30" s="5"/>
      <c r="F30" s="5"/>
      <c r="G30" s="5"/>
      <c r="H30" s="6"/>
      <c r="I30" s="1"/>
      <c r="J30" s="1"/>
      <c r="K30" s="1"/>
    </row>
    <row r="31">
      <c r="B31" s="1" t="s">
        <v>417</v>
      </c>
      <c r="C31" s="4">
        <v>0.8</v>
      </c>
      <c r="D31" s="5"/>
      <c r="E31" s="5"/>
      <c r="F31" s="5"/>
      <c r="G31" s="5"/>
      <c r="H31" s="6"/>
      <c r="I31" s="1"/>
      <c r="J31" s="1"/>
      <c r="K31" s="1"/>
    </row>
    <row r="32">
      <c r="B32" s="1" t="s">
        <v>418</v>
      </c>
      <c r="C32" s="4">
        <v>0.73</v>
      </c>
      <c r="D32" s="5"/>
      <c r="E32" s="5"/>
      <c r="F32" s="5"/>
      <c r="G32" s="5"/>
      <c r="H32" s="6"/>
      <c r="I32" s="1"/>
      <c r="J32" s="1"/>
      <c r="K32" s="1"/>
    </row>
    <row r="33">
      <c r="B33" s="1" t="s">
        <v>419</v>
      </c>
      <c r="C33" s="4">
        <v>0.02</v>
      </c>
      <c r="D33" s="5"/>
      <c r="E33" s="5"/>
      <c r="F33" s="5"/>
      <c r="G33" s="5"/>
      <c r="H33" s="6"/>
      <c r="I33" s="1"/>
      <c r="J33" s="1"/>
      <c r="K33" s="1"/>
    </row>
    <row r="34">
      <c r="B34" s="1" t="s">
        <v>420</v>
      </c>
      <c r="C34" s="4">
        <v>11</v>
      </c>
      <c r="D34" s="5"/>
      <c r="E34" s="5"/>
      <c r="F34" s="5"/>
      <c r="G34" s="5"/>
      <c r="H34" s="6"/>
      <c r="I34" s="1"/>
      <c r="J34" s="1"/>
      <c r="K34" s="1"/>
    </row>
    <row r="35">
      <c r="B35" s="1" t="s">
        <v>421</v>
      </c>
      <c r="C35" s="39"/>
      <c r="D35" s="5"/>
      <c r="E35" s="5"/>
      <c r="F35" s="5"/>
      <c r="G35" s="5"/>
      <c r="H35" s="6"/>
      <c r="I35" s="1"/>
      <c r="J35" s="1"/>
      <c r="K35" s="1"/>
    </row>
    <row r="36">
      <c r="B36" s="1" t="s">
        <v>422</v>
      </c>
      <c r="C36" s="39"/>
      <c r="D36" s="5"/>
      <c r="E36" s="5"/>
      <c r="F36" s="5"/>
      <c r="G36" s="5"/>
      <c r="H36" s="6"/>
      <c r="I36" s="1"/>
      <c r="J36" s="1"/>
      <c r="K36" s="1"/>
    </row>
    <row r="37">
      <c r="B37" s="1" t="s">
        <v>423</v>
      </c>
      <c r="C37" s="39"/>
      <c r="D37" s="5"/>
      <c r="E37" s="5"/>
      <c r="F37" s="5"/>
      <c r="G37" s="5"/>
      <c r="H37" s="6"/>
      <c r="I37" s="1"/>
      <c r="J37" s="1"/>
      <c r="K37" s="1"/>
    </row>
    <row r="38">
      <c r="B38" s="1" t="s">
        <v>424</v>
      </c>
      <c r="C38" s="4">
        <v>0.76</v>
      </c>
      <c r="D38" s="5"/>
      <c r="E38" s="5"/>
      <c r="F38" s="5"/>
      <c r="G38" s="5"/>
      <c r="H38" s="6"/>
      <c r="I38" s="1"/>
      <c r="J38" s="1"/>
      <c r="K38" s="1"/>
    </row>
    <row r="39">
      <c r="B39" s="1" t="s">
        <v>425</v>
      </c>
      <c r="C39" s="4">
        <v>0.76</v>
      </c>
      <c r="D39" s="5"/>
      <c r="E39" s="5"/>
      <c r="F39" s="5"/>
      <c r="G39" s="5"/>
      <c r="H39" s="6"/>
      <c r="I39" s="1"/>
      <c r="J39" s="1"/>
      <c r="K39" s="1"/>
    </row>
    <row r="40">
      <c r="B40" s="1" t="s">
        <v>426</v>
      </c>
      <c r="C40" s="4">
        <v>0.77</v>
      </c>
      <c r="D40" s="5"/>
      <c r="E40" s="5"/>
      <c r="F40" s="5"/>
      <c r="G40" s="5"/>
      <c r="H40" s="6"/>
      <c r="I40" s="1"/>
      <c r="J40" s="1"/>
      <c r="K40" s="1"/>
    </row>
    <row r="41">
      <c r="B41" s="1" t="s">
        <v>427</v>
      </c>
      <c r="C41" s="4">
        <v>0.76</v>
      </c>
      <c r="D41" s="5"/>
      <c r="E41" s="5"/>
      <c r="F41" s="5"/>
      <c r="G41" s="5"/>
      <c r="H41" s="6"/>
      <c r="I41" s="1"/>
      <c r="J41" s="1"/>
      <c r="K41" s="1"/>
    </row>
    <row r="42">
      <c r="B42" s="1" t="s">
        <v>428</v>
      </c>
      <c r="C42" s="4">
        <v>0</v>
      </c>
      <c r="D42" s="5"/>
      <c r="E42" s="5"/>
      <c r="F42" s="5"/>
      <c r="G42" s="5"/>
      <c r="H42" s="6"/>
      <c r="I42" s="1"/>
      <c r="J42" s="1"/>
      <c r="K42" s="1"/>
    </row>
    <row r="43">
      <c r="B43" s="1" t="s">
        <v>429</v>
      </c>
      <c r="C43" s="4">
        <v>3</v>
      </c>
      <c r="D43" s="5"/>
      <c r="E43" s="5"/>
      <c r="F43" s="5"/>
      <c r="G43" s="5"/>
      <c r="H43" s="6"/>
      <c r="I43" s="1"/>
      <c r="J43" s="1"/>
      <c r="K43" s="1"/>
    </row>
    <row r="44">
      <c r="B44" s="1" t="s">
        <v>430</v>
      </c>
      <c r="C44" s="39"/>
      <c r="D44" s="5"/>
      <c r="E44" s="5"/>
      <c r="F44" s="5"/>
      <c r="G44" s="5"/>
      <c r="H44" s="6"/>
      <c r="I44" s="1"/>
      <c r="J44" s="1"/>
      <c r="K44" s="1"/>
    </row>
    <row r="45">
      <c r="B45" s="1" t="s">
        <v>431</v>
      </c>
      <c r="C45" s="39"/>
      <c r="D45" s="5"/>
      <c r="E45" s="5"/>
      <c r="F45" s="5"/>
      <c r="G45" s="5"/>
      <c r="H45" s="6"/>
      <c r="I45" s="1"/>
      <c r="J45" s="1"/>
      <c r="K45" s="1"/>
    </row>
    <row r="46">
      <c r="B46" s="1" t="s">
        <v>432</v>
      </c>
      <c r="C46" s="4">
        <v>1978.62</v>
      </c>
      <c r="D46" s="5"/>
      <c r="E46" s="5"/>
      <c r="F46" s="5"/>
      <c r="G46" s="5"/>
      <c r="H46" s="6"/>
      <c r="I46" s="1"/>
      <c r="J46" s="1"/>
      <c r="K46" s="1"/>
    </row>
    <row r="47">
      <c r="B47" s="1" t="s">
        <v>433</v>
      </c>
      <c r="C47" s="4">
        <v>1978.05</v>
      </c>
      <c r="D47" s="5"/>
      <c r="E47" s="5"/>
      <c r="F47" s="5"/>
      <c r="G47" s="5"/>
      <c r="H47" s="6"/>
      <c r="I47" s="1"/>
      <c r="J47" s="1"/>
      <c r="K47" s="1"/>
    </row>
    <row r="48">
      <c r="B48" s="1" t="s">
        <v>434</v>
      </c>
      <c r="C48" s="4">
        <v>1995</v>
      </c>
      <c r="D48" s="5"/>
      <c r="E48" s="5"/>
      <c r="F48" s="5"/>
      <c r="G48" s="5"/>
      <c r="H48" s="6"/>
      <c r="I48" s="1"/>
      <c r="J48" s="1"/>
      <c r="K48" s="1"/>
    </row>
    <row r="49">
      <c r="B49" s="1" t="s">
        <v>435</v>
      </c>
      <c r="C49" s="4">
        <v>1960.28</v>
      </c>
      <c r="D49" s="5"/>
      <c r="E49" s="5"/>
      <c r="F49" s="5"/>
      <c r="G49" s="5"/>
      <c r="H49" s="6"/>
      <c r="I49" s="1"/>
      <c r="J49" s="1"/>
      <c r="K49" s="1"/>
    </row>
    <row r="50">
      <c r="B50" s="1" t="s">
        <v>436</v>
      </c>
      <c r="C50" s="4">
        <v>8.98</v>
      </c>
      <c r="D50" s="5"/>
      <c r="E50" s="5"/>
      <c r="F50" s="5"/>
      <c r="G50" s="5"/>
      <c r="H50" s="6"/>
      <c r="I50" s="1"/>
      <c r="J50" s="1"/>
      <c r="K50" s="1"/>
    </row>
    <row r="51">
      <c r="B51" s="1" t="s">
        <v>437</v>
      </c>
      <c r="C51" s="4">
        <v>9</v>
      </c>
      <c r="D51" s="5"/>
      <c r="E51" s="5"/>
      <c r="F51" s="5"/>
      <c r="G51" s="5"/>
      <c r="H51" s="6"/>
      <c r="I51" s="1"/>
      <c r="J51" s="1"/>
      <c r="K51" s="1"/>
    </row>
    <row r="52">
      <c r="B52" s="1" t="s">
        <v>438</v>
      </c>
      <c r="C52" s="39"/>
      <c r="D52" s="5"/>
      <c r="E52" s="5"/>
      <c r="F52" s="5"/>
      <c r="G52" s="5"/>
      <c r="H52" s="6"/>
      <c r="I52" s="1"/>
      <c r="J52" s="1"/>
      <c r="K52" s="1"/>
    </row>
    <row r="53">
      <c r="B53" s="1" t="s">
        <v>439</v>
      </c>
      <c r="C53" s="39"/>
      <c r="D53" s="5"/>
      <c r="E53" s="5"/>
      <c r="F53" s="5"/>
      <c r="G53" s="5"/>
      <c r="H53" s="6"/>
      <c r="I53" s="1"/>
      <c r="J53" s="1"/>
      <c r="K53" s="1"/>
    </row>
    <row r="54">
      <c r="B54" s="1" t="s">
        <v>440</v>
      </c>
      <c r="C54" s="4">
        <v>387.7</v>
      </c>
      <c r="D54" s="5"/>
      <c r="E54" s="5"/>
      <c r="F54" s="5"/>
      <c r="G54" s="5"/>
      <c r="H54" s="6"/>
      <c r="I54" s="1"/>
      <c r="J54" s="1"/>
      <c r="K54" s="1"/>
    </row>
    <row r="55">
      <c r="B55" s="1" t="s">
        <v>441</v>
      </c>
      <c r="C55" s="4">
        <v>323.64</v>
      </c>
      <c r="D55" s="5"/>
      <c r="E55" s="5"/>
      <c r="F55" s="5"/>
      <c r="G55" s="5"/>
      <c r="H55" s="6"/>
      <c r="I55" s="1"/>
      <c r="J55" s="1"/>
      <c r="K55" s="1"/>
    </row>
    <row r="56">
      <c r="B56" s="1" t="s">
        <v>442</v>
      </c>
      <c r="C56" s="4">
        <v>203.57</v>
      </c>
      <c r="D56" s="5"/>
      <c r="E56" s="5"/>
      <c r="F56" s="5"/>
      <c r="G56" s="5"/>
      <c r="H56" s="6"/>
      <c r="I56" s="1"/>
      <c r="J56" s="1"/>
      <c r="K56" s="1"/>
    </row>
    <row r="57">
      <c r="B57" s="1" t="s">
        <v>443</v>
      </c>
      <c r="C57" s="4">
        <v>206</v>
      </c>
      <c r="D57" s="5"/>
      <c r="E57" s="5"/>
      <c r="F57" s="5"/>
      <c r="G57" s="5"/>
      <c r="H57" s="6"/>
      <c r="I57" s="1"/>
      <c r="J57" s="1"/>
      <c r="K57" s="1"/>
    </row>
    <row r="58">
      <c r="B58" s="1" t="s">
        <v>444</v>
      </c>
      <c r="C58" s="4">
        <v>38.15</v>
      </c>
      <c r="D58" s="5"/>
      <c r="E58" s="5"/>
      <c r="F58" s="5"/>
      <c r="G58" s="5"/>
      <c r="H58" s="6"/>
      <c r="I58" s="1"/>
      <c r="J58" s="1"/>
      <c r="K58" s="1"/>
    </row>
    <row r="59">
      <c r="B59" s="1" t="s">
        <v>445</v>
      </c>
      <c r="C59" s="4">
        <v>23.5</v>
      </c>
      <c r="D59" s="5"/>
      <c r="E59" s="5"/>
      <c r="F59" s="5"/>
      <c r="G59" s="5"/>
      <c r="H59" s="6"/>
      <c r="I59" s="1"/>
      <c r="J59" s="1"/>
      <c r="K59" s="1"/>
    </row>
    <row r="60">
      <c r="B60" s="1" t="s">
        <v>446</v>
      </c>
      <c r="C60" s="4">
        <v>-70.35</v>
      </c>
      <c r="D60" s="5"/>
      <c r="E60" s="5"/>
      <c r="F60" s="5"/>
      <c r="G60" s="5"/>
      <c r="H60" s="6"/>
      <c r="I60" s="1"/>
      <c r="J60" s="1"/>
      <c r="K60" s="1"/>
    </row>
    <row r="61">
      <c r="B61" s="1" t="s">
        <v>447</v>
      </c>
      <c r="C61" s="4">
        <v>87</v>
      </c>
      <c r="D61" s="5"/>
      <c r="E61" s="5"/>
      <c r="F61" s="5"/>
      <c r="G61" s="5"/>
      <c r="H61" s="6"/>
      <c r="I61" s="1"/>
      <c r="J61" s="1"/>
      <c r="K61" s="1"/>
    </row>
    <row r="62">
      <c r="B62" s="1" t="s">
        <v>448</v>
      </c>
      <c r="C62" s="4">
        <v>167</v>
      </c>
      <c r="D62" s="5"/>
      <c r="E62" s="5"/>
      <c r="F62" s="5"/>
      <c r="G62" s="5"/>
      <c r="H62" s="6"/>
      <c r="I62" s="1"/>
      <c r="J62" s="1"/>
      <c r="K62" s="1"/>
    </row>
    <row r="63">
      <c r="B63" s="1" t="s">
        <v>449</v>
      </c>
      <c r="C63" s="4">
        <v>64.33</v>
      </c>
      <c r="D63" s="5"/>
      <c r="E63" s="5"/>
      <c r="F63" s="5"/>
      <c r="G63" s="5"/>
      <c r="H63" s="6"/>
      <c r="I63" s="1"/>
      <c r="J63" s="1"/>
      <c r="K63" s="1"/>
    </row>
    <row r="64">
      <c r="B64" s="1" t="s">
        <v>450</v>
      </c>
      <c r="C64" s="4">
        <v>60.08</v>
      </c>
      <c r="D64" s="5"/>
      <c r="E64" s="5"/>
      <c r="F64" s="5"/>
      <c r="G64" s="5"/>
      <c r="H64" s="6"/>
      <c r="I64" s="1"/>
      <c r="J64" s="1"/>
      <c r="K64" s="1"/>
    </row>
    <row r="65">
      <c r="B65" s="1" t="s">
        <v>451</v>
      </c>
      <c r="C65" s="4">
        <v>59</v>
      </c>
      <c r="D65" s="5"/>
      <c r="E65" s="5"/>
      <c r="F65" s="5"/>
      <c r="G65" s="5"/>
      <c r="H65" s="6"/>
      <c r="I65" s="1"/>
      <c r="J65" s="1"/>
      <c r="K65" s="1"/>
    </row>
    <row r="66">
      <c r="B66" s="1" t="s">
        <v>452</v>
      </c>
      <c r="C66" s="4">
        <v>75</v>
      </c>
      <c r="D66" s="5"/>
      <c r="E66" s="5"/>
      <c r="F66" s="5"/>
      <c r="G66" s="5"/>
      <c r="H66" s="6"/>
      <c r="I66" s="1"/>
      <c r="J66" s="1"/>
      <c r="K66" s="1"/>
    </row>
    <row r="67">
      <c r="B67" s="1" t="s">
        <v>453</v>
      </c>
      <c r="C67" s="4">
        <v>52</v>
      </c>
      <c r="D67" s="5"/>
      <c r="E67" s="5"/>
      <c r="F67" s="5"/>
      <c r="G67" s="5"/>
      <c r="H67" s="6"/>
      <c r="I67" s="1"/>
      <c r="J67" s="1"/>
      <c r="K67" s="1"/>
    </row>
    <row r="68">
      <c r="B68" s="1" t="s">
        <v>454</v>
      </c>
      <c r="C68" s="4">
        <v>6.6</v>
      </c>
      <c r="D68" s="5"/>
      <c r="E68" s="5"/>
      <c r="F68" s="5"/>
      <c r="G68" s="5"/>
      <c r="H68" s="6"/>
      <c r="I68" s="1"/>
      <c r="J68" s="1"/>
      <c r="K68" s="1"/>
    </row>
    <row r="69">
      <c r="B69" s="1" t="s">
        <v>455</v>
      </c>
      <c r="C69" s="4">
        <v>13</v>
      </c>
      <c r="D69" s="5"/>
      <c r="E69" s="5"/>
      <c r="F69" s="5"/>
      <c r="G69" s="5"/>
      <c r="H69" s="6"/>
      <c r="I69" s="1"/>
      <c r="J69" s="1"/>
      <c r="K69" s="1"/>
    </row>
    <row r="70">
      <c r="B70" s="1" t="s">
        <v>456</v>
      </c>
      <c r="C70" s="39" t="s">
        <v>457</v>
      </c>
      <c r="D70" s="5"/>
      <c r="E70" s="5"/>
      <c r="F70" s="5"/>
      <c r="G70" s="5"/>
      <c r="H70" s="6"/>
      <c r="I70" s="1"/>
      <c r="J70" s="1"/>
      <c r="K70" s="1"/>
    </row>
    <row r="71">
      <c r="B71" s="1" t="s">
        <v>458</v>
      </c>
      <c r="C71" s="4">
        <v>2.27</v>
      </c>
      <c r="D71" s="5"/>
      <c r="E71" s="5"/>
      <c r="F71" s="5"/>
      <c r="G71" s="5"/>
      <c r="H71" s="6"/>
      <c r="I71" s="1"/>
      <c r="J71" s="1"/>
      <c r="K71" s="1"/>
    </row>
    <row r="72">
      <c r="B72" s="1" t="s">
        <v>459</v>
      </c>
      <c r="C72" s="4">
        <v>47.82</v>
      </c>
      <c r="D72" s="5"/>
      <c r="E72" s="5"/>
      <c r="F72" s="5"/>
      <c r="G72" s="5"/>
      <c r="H72" s="6"/>
      <c r="I72" s="1"/>
      <c r="J72" s="1"/>
      <c r="K72" s="18" t="s">
        <v>460</v>
      </c>
    </row>
    <row r="73" ht="41.25">
      <c r="B73" s="1" t="s">
        <v>461</v>
      </c>
      <c r="C73" s="39"/>
      <c r="D73" s="5"/>
      <c r="E73" s="5"/>
      <c r="F73" s="5"/>
      <c r="G73" s="5"/>
      <c r="H73" s="6"/>
      <c r="I73" s="1"/>
      <c r="J73" s="1"/>
      <c r="K73" s="18" t="s">
        <v>462</v>
      </c>
    </row>
    <row r="74">
      <c r="B74" s="1"/>
      <c r="C74" s="5"/>
      <c r="D74" s="5"/>
      <c r="E74" s="5"/>
      <c r="F74" s="5"/>
      <c r="G74" s="5"/>
      <c r="H74" s="6"/>
      <c r="I74" s="1"/>
      <c r="J74" s="1"/>
      <c r="K74" s="1"/>
    </row>
    <row r="75">
      <c r="B75" s="1"/>
      <c r="C75" s="5"/>
      <c r="D75" s="5"/>
      <c r="E75" s="5"/>
      <c r="F75" s="5"/>
      <c r="G75" s="5"/>
      <c r="H75" s="6"/>
      <c r="I75" s="1"/>
      <c r="J75" s="1"/>
      <c r="K75" s="1"/>
    </row>
    <row r="76">
      <c r="B76" s="1" t="s">
        <v>463</v>
      </c>
      <c r="C76" s="5" t="s">
        <v>337</v>
      </c>
      <c r="D76" s="5"/>
      <c r="E76" s="5"/>
      <c r="F76" s="5"/>
      <c r="G76" s="5"/>
      <c r="H76" s="6"/>
      <c r="I76" s="1"/>
      <c r="J76" s="1"/>
      <c r="K76" s="1"/>
    </row>
    <row r="77">
      <c r="B77" s="1" t="s">
        <v>464</v>
      </c>
      <c r="C77" s="5" t="s">
        <v>465</v>
      </c>
      <c r="D77" s="5"/>
      <c r="E77" s="5"/>
      <c r="F77" s="5"/>
      <c r="G77" s="5"/>
      <c r="H77" s="6"/>
      <c r="I77" s="1"/>
      <c r="J77" s="1"/>
      <c r="K77" s="1"/>
    </row>
    <row r="78">
      <c r="B78" s="1" t="s">
        <v>466</v>
      </c>
      <c r="C78" s="5" t="s">
        <v>387</v>
      </c>
      <c r="D78" s="5"/>
      <c r="E78" s="5"/>
      <c r="F78" s="5"/>
      <c r="G78" s="5"/>
      <c r="H78" s="6"/>
      <c r="I78" s="1"/>
      <c r="J78" s="1"/>
      <c r="K78" s="1"/>
    </row>
    <row r="79">
      <c r="B79" s="1" t="s">
        <v>467</v>
      </c>
      <c r="C79" s="5" t="s">
        <v>389</v>
      </c>
      <c r="D79" s="5"/>
      <c r="E79" s="5"/>
      <c r="F79" s="5"/>
      <c r="G79" s="5"/>
      <c r="H79" s="6"/>
      <c r="I79" s="1"/>
      <c r="J79" s="1"/>
      <c r="K79" s="1"/>
    </row>
    <row r="80">
      <c r="B80" s="1" t="s">
        <v>390</v>
      </c>
      <c r="C80" s="5" t="s">
        <v>468</v>
      </c>
      <c r="D80" s="5"/>
      <c r="E80" s="5"/>
      <c r="F80" s="5"/>
      <c r="G80" s="5"/>
      <c r="H80" s="6"/>
      <c r="I80" s="1"/>
      <c r="J80" s="1"/>
      <c r="K80" s="1"/>
    </row>
    <row r="81">
      <c r="B81" s="1" t="s">
        <v>469</v>
      </c>
      <c r="C81" s="5" t="s">
        <v>470</v>
      </c>
      <c r="D81" s="5"/>
      <c r="E81" s="5"/>
      <c r="F81" s="5"/>
      <c r="G81" s="5"/>
      <c r="H81" s="6"/>
      <c r="I81" s="1"/>
      <c r="J81" s="1"/>
      <c r="K81" s="1"/>
    </row>
    <row r="82">
      <c r="C82" s="2"/>
      <c r="D82" s="2"/>
      <c r="E82" s="2"/>
      <c r="F82" s="2"/>
      <c r="G82" s="2"/>
      <c r="H82" s="3"/>
    </row>
    <row r="83">
      <c r="C83" s="2"/>
      <c r="D83" s="2"/>
      <c r="E83" s="2"/>
      <c r="F83" s="2"/>
      <c r="G83" s="2"/>
      <c r="H83" s="3"/>
    </row>
    <row r="84">
      <c r="C84" s="2"/>
      <c r="D84" s="2"/>
      <c r="E84" s="2"/>
      <c r="F84" s="2"/>
      <c r="G84" s="2"/>
      <c r="H84" s="3"/>
    </row>
    <row r="85">
      <c r="C85" s="2"/>
      <c r="D85" s="2"/>
      <c r="E85" s="2"/>
      <c r="F85" s="2"/>
      <c r="G85" s="2"/>
      <c r="H85" s="3"/>
    </row>
    <row r="86">
      <c r="C86" s="2"/>
      <c r="D86" s="2"/>
      <c r="E86" s="2"/>
      <c r="F86" s="2"/>
      <c r="G86" s="2"/>
      <c r="H86" s="3"/>
    </row>
    <row r="87">
      <c r="C87" s="2"/>
      <c r="D87" s="2"/>
      <c r="E87" s="2"/>
      <c r="F87" s="2"/>
      <c r="G87" s="2"/>
      <c r="H87" s="3"/>
    </row>
    <row r="88">
      <c r="C88" s="2"/>
      <c r="D88" s="2"/>
      <c r="E88" s="2"/>
      <c r="F88" s="2"/>
      <c r="G88" s="2"/>
      <c r="H88" s="3"/>
    </row>
    <row r="89">
      <c r="C89" s="2"/>
      <c r="D89" s="2"/>
      <c r="E89" s="2"/>
      <c r="F89" s="2"/>
      <c r="G89" s="2"/>
      <c r="H89" s="3"/>
    </row>
    <row r="90">
      <c r="C90" s="2"/>
      <c r="D90" s="2"/>
      <c r="E90" s="2"/>
      <c r="F90" s="2"/>
      <c r="G90" s="2"/>
      <c r="H90" s="3"/>
    </row>
    <row r="91">
      <c r="C91" s="2"/>
      <c r="D91" s="2"/>
      <c r="E91" s="2"/>
      <c r="F91" s="2"/>
      <c r="G91" s="2"/>
      <c r="H91" s="3"/>
    </row>
    <row r="92">
      <c r="C92" s="2"/>
      <c r="D92" s="2"/>
      <c r="E92" s="2"/>
      <c r="F92" s="2"/>
      <c r="G92" s="2"/>
      <c r="H92" s="3"/>
    </row>
    <row r="93">
      <c r="C93" s="2"/>
      <c r="D93" s="2"/>
      <c r="E93" s="2"/>
      <c r="F93" s="2"/>
      <c r="G93" s="2"/>
      <c r="H93" s="3"/>
    </row>
    <row r="94">
      <c r="C94" s="2"/>
      <c r="D94" s="2"/>
      <c r="E94" s="2"/>
      <c r="F94" s="2"/>
      <c r="G94" s="2"/>
      <c r="H94" s="3"/>
    </row>
    <row r="95">
      <c r="C95" s="2"/>
      <c r="D95" s="2"/>
      <c r="E95" s="2"/>
      <c r="F95" s="2"/>
      <c r="G95" s="2"/>
      <c r="H95" s="3"/>
    </row>
    <row r="96">
      <c r="C96" s="2"/>
      <c r="D96" s="2"/>
      <c r="E96" s="2"/>
      <c r="F96" s="2"/>
      <c r="G96" s="2"/>
      <c r="H96" s="3"/>
    </row>
    <row r="97">
      <c r="C97" s="2"/>
      <c r="D97" s="2"/>
      <c r="E97" s="2"/>
      <c r="F97" s="2"/>
      <c r="G97" s="2"/>
      <c r="H97" s="3"/>
    </row>
    <row r="98">
      <c r="C98" s="2"/>
      <c r="D98" s="2"/>
      <c r="E98" s="2"/>
      <c r="F98" s="2"/>
      <c r="G98" s="2"/>
      <c r="H98" s="3"/>
    </row>
    <row r="99">
      <c r="C99" s="2"/>
      <c r="D99" s="2"/>
      <c r="E99" s="2"/>
      <c r="F99" s="2"/>
      <c r="G99" s="2"/>
      <c r="H99" s="3"/>
    </row>
    <row r="100">
      <c r="C100" s="2"/>
      <c r="D100" s="2"/>
      <c r="E100" s="2"/>
      <c r="F100" s="2"/>
      <c r="G100" s="2"/>
      <c r="H100" s="3"/>
    </row>
    <row r="101">
      <c r="C101" s="2"/>
      <c r="D101" s="2"/>
      <c r="E101" s="2"/>
      <c r="F101" s="2"/>
      <c r="G101" s="2"/>
      <c r="H101" s="3"/>
    </row>
    <row r="102">
      <c r="C102" s="2"/>
      <c r="D102" s="2"/>
      <c r="E102" s="2"/>
      <c r="F102" s="2"/>
      <c r="G102" s="2"/>
      <c r="H102" s="3"/>
    </row>
    <row r="103">
      <c r="C103" s="2"/>
      <c r="D103" s="2"/>
      <c r="E103" s="2"/>
      <c r="F103" s="2"/>
      <c r="G103" s="2"/>
      <c r="H103" s="3"/>
    </row>
    <row r="104">
      <c r="C104" s="2"/>
      <c r="D104" s="2"/>
      <c r="E104" s="2"/>
      <c r="F104" s="2"/>
      <c r="G104" s="2"/>
      <c r="H104" s="3"/>
    </row>
    <row r="105">
      <c r="C105" s="2"/>
      <c r="D105" s="2"/>
      <c r="E105" s="2"/>
      <c r="F105" s="2"/>
      <c r="G105" s="2"/>
      <c r="H105" s="3"/>
    </row>
    <row r="106">
      <c r="C106" s="2"/>
      <c r="D106" s="2"/>
      <c r="E106" s="2"/>
      <c r="F106" s="2"/>
      <c r="G106" s="2"/>
      <c r="H106" s="3"/>
    </row>
    <row r="107">
      <c r="C107" s="2"/>
      <c r="D107" s="2"/>
      <c r="E107" s="2"/>
      <c r="F107" s="2"/>
      <c r="G107" s="2"/>
      <c r="H107" s="3"/>
    </row>
    <row r="108">
      <c r="C108" s="2"/>
      <c r="D108" s="2"/>
      <c r="E108" s="2"/>
      <c r="F108" s="2"/>
      <c r="G108" s="2"/>
      <c r="H108" s="3"/>
    </row>
    <row r="109">
      <c r="C109" s="2"/>
      <c r="D109" s="2"/>
      <c r="E109" s="2"/>
      <c r="F109" s="2"/>
      <c r="G109" s="2"/>
      <c r="H109" s="3"/>
    </row>
    <row r="110">
      <c r="C110" s="2"/>
      <c r="D110" s="2"/>
      <c r="E110" s="2"/>
      <c r="F110" s="2"/>
      <c r="G110" s="2"/>
      <c r="H110" s="3"/>
    </row>
  </sheetData>
</worksheet>
</file>